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ra_giannini\AppData\Local\Microsoft\Windows\INetCache\Content.Outlook\AD6QPPUR\"/>
    </mc:Choice>
  </mc:AlternateContent>
  <bookViews>
    <workbookView xWindow="0" yWindow="390" windowWidth="19200" windowHeight="13380" activeTab="2"/>
  </bookViews>
  <sheets>
    <sheet name="Istruzioni" sheetId="1" r:id="rId1"/>
    <sheet name="Analisi Costi Benefici VERDE P." sheetId="2" r:id="rId2"/>
    <sheet name="STRADE Calcestruzzi e Legno" sheetId="3" r:id="rId3"/>
  </sheets>
  <definedNames>
    <definedName name="_Toc26368905" localSheetId="0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3" l="1"/>
  <c r="D51" i="3"/>
  <c r="D55" i="3"/>
  <c r="D57" i="3"/>
  <c r="D58" i="3"/>
  <c r="F50" i="3"/>
  <c r="F51" i="3"/>
  <c r="F55" i="3"/>
  <c r="F57" i="3"/>
  <c r="F58" i="3"/>
  <c r="F61" i="3"/>
  <c r="D61" i="3"/>
  <c r="F60" i="3"/>
  <c r="D60" i="3"/>
  <c r="F59" i="3"/>
  <c r="D59" i="3"/>
  <c r="D28" i="3"/>
  <c r="D31" i="3"/>
  <c r="D32" i="3"/>
  <c r="D36" i="3"/>
  <c r="D38" i="3"/>
  <c r="D39" i="3"/>
  <c r="F28" i="3"/>
  <c r="F31" i="3"/>
  <c r="F32" i="3"/>
  <c r="F36" i="3"/>
  <c r="F38" i="3"/>
  <c r="F39" i="3"/>
  <c r="F42" i="3"/>
  <c r="D42" i="3"/>
  <c r="F41" i="3"/>
  <c r="D41" i="3"/>
  <c r="F40" i="3"/>
  <c r="D40" i="3"/>
  <c r="D9" i="3"/>
  <c r="D10" i="3"/>
  <c r="D13" i="3"/>
  <c r="D15" i="3"/>
  <c r="D16" i="3"/>
  <c r="F9" i="3"/>
  <c r="F10" i="3"/>
  <c r="F13" i="3"/>
  <c r="F15" i="3"/>
  <c r="F16" i="3"/>
  <c r="F19" i="3"/>
  <c r="D19" i="3"/>
  <c r="F18" i="3"/>
  <c r="D18" i="3"/>
  <c r="F17" i="3"/>
  <c r="D17" i="3"/>
  <c r="B26" i="2"/>
  <c r="G41" i="2"/>
  <c r="G42" i="2"/>
  <c r="E41" i="2"/>
  <c r="E42" i="2"/>
  <c r="C41" i="2"/>
  <c r="C42" i="2"/>
  <c r="C71" i="2"/>
  <c r="C74" i="2"/>
  <c r="C76" i="2"/>
  <c r="C77" i="2"/>
  <c r="C78" i="2"/>
  <c r="C79" i="2"/>
  <c r="C80" i="2"/>
  <c r="G71" i="2"/>
  <c r="G74" i="2"/>
  <c r="G76" i="2"/>
  <c r="G77" i="2"/>
  <c r="G78" i="2"/>
  <c r="G79" i="2"/>
  <c r="G80" i="2"/>
  <c r="G83" i="2"/>
  <c r="E71" i="2"/>
  <c r="E74" i="2"/>
  <c r="E76" i="2"/>
  <c r="E77" i="2"/>
  <c r="E78" i="2"/>
  <c r="E79" i="2"/>
  <c r="E80" i="2"/>
  <c r="E83" i="2"/>
  <c r="C83" i="2"/>
  <c r="G82" i="2"/>
  <c r="E82" i="2"/>
  <c r="C82" i="2"/>
  <c r="G81" i="2"/>
  <c r="E81" i="2"/>
  <c r="C81" i="2"/>
  <c r="C52" i="2"/>
  <c r="C54" i="2"/>
  <c r="J17" i="2"/>
  <c r="C56" i="2"/>
  <c r="C57" i="2"/>
  <c r="C58" i="2"/>
  <c r="G52" i="2"/>
  <c r="G54" i="2"/>
  <c r="G56" i="2"/>
  <c r="G57" i="2"/>
  <c r="G58" i="2"/>
  <c r="G61" i="2"/>
  <c r="C61" i="2"/>
  <c r="G60" i="2"/>
  <c r="C60" i="2"/>
  <c r="G59" i="2"/>
  <c r="C59" i="2"/>
  <c r="C31" i="2"/>
  <c r="C32" i="2"/>
  <c r="C34" i="2"/>
  <c r="C37" i="2"/>
  <c r="C39" i="2"/>
  <c r="C43" i="2"/>
  <c r="G31" i="2"/>
  <c r="G32" i="2"/>
  <c r="G34" i="2"/>
  <c r="G37" i="2"/>
  <c r="G39" i="2"/>
  <c r="G43" i="2"/>
  <c r="G46" i="2"/>
  <c r="E31" i="2"/>
  <c r="E32" i="2"/>
  <c r="E34" i="2"/>
  <c r="E37" i="2"/>
  <c r="E39" i="2"/>
  <c r="E43" i="2"/>
  <c r="E46" i="2"/>
  <c r="C46" i="2"/>
  <c r="G45" i="2"/>
  <c r="E45" i="2"/>
  <c r="C45" i="2"/>
  <c r="G44" i="2"/>
  <c r="E44" i="2"/>
  <c r="C44" i="2"/>
  <c r="C11" i="2"/>
  <c r="C12" i="2"/>
  <c r="C14" i="2"/>
  <c r="C16" i="2"/>
  <c r="C17" i="2"/>
  <c r="C18" i="2"/>
  <c r="C19" i="2"/>
  <c r="G11" i="2"/>
  <c r="G12" i="2"/>
  <c r="G14" i="2"/>
  <c r="G16" i="2"/>
  <c r="G17" i="2"/>
  <c r="G18" i="2"/>
  <c r="G19" i="2"/>
  <c r="G22" i="2"/>
  <c r="C22" i="2"/>
  <c r="G21" i="2"/>
  <c r="C21" i="2"/>
  <c r="G20" i="2"/>
  <c r="C20" i="2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0"/>
            <color rgb="FF000000"/>
            <rFont val="Arial"/>
          </rPr>
          <t>https://www.minambiente.it/sites/default/files/archivio/allegati/emission_trading/tabella_coefficienti_standard_nazionali_2011_2013_v1.pdf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6" authorId="0" shapeId="0">
      <text>
        <r>
          <rPr>
            <sz val="10"/>
            <color rgb="FF000000"/>
            <rFont val="Arial"/>
          </rPr>
          <t xml:space="preserve">--&gt; Per il gasolio il prezzo è quello riportato sul sito ufficiale del MISE in data 11/11/2019, a cui sono state tolte l’IVA del 22% ed il rimborso delle accise di 0.21418 €/l. Il dato deve essere aggiornato annualmente con il dato dei link (del MISE) per il prezzo del gasolio ed il valore dell’IVA e quello del link (dell’Agenzia Dogane e Monopoli) per il rimborso delle accise. 
--&gt; Per l’elettricità il prezzo (preso dal link di Eurostat) include le tasse e deve essere aggiornato anch’esso annualmente (con il dato Eurostat, cliccando sul link e selezionando “All taxes and levies included”). 
</t>
        </r>
      </text>
    </comment>
    <comment ref="C10" authorId="0" shapeId="0">
      <text>
        <r>
          <rPr>
            <sz val="10"/>
            <color rgb="FF000000"/>
            <rFont val="Arial"/>
          </rPr>
          <t xml:space="preserve"> litri gasolio/mq  </t>
        </r>
      </text>
    </comment>
    <comment ref="E10" authorId="0" shapeId="0">
      <text>
        <r>
          <rPr>
            <sz val="10"/>
            <color rgb="FF000000"/>
            <rFont val="Arial"/>
          </rPr>
          <t xml:space="preserve">kwh/mq (con mezzi elettrici) </t>
        </r>
      </text>
    </comment>
    <comment ref="G10" authorId="0" shapeId="0">
      <text>
        <r>
          <rPr>
            <sz val="10"/>
            <color rgb="FF000000"/>
            <rFont val="Arial"/>
          </rPr>
          <t xml:space="preserve">kwh/mq (con mezzi elettrici) </t>
        </r>
      </text>
    </comment>
    <comment ref="J17" authorId="0" shapeId="0">
      <text>
        <r>
          <rPr>
            <sz val="10"/>
            <color rgb="FF000000"/>
            <rFont val="Arial"/>
          </rPr>
          <t>http://www.isprambiente.gov.it/contentfiles/00003900/3906-rapporti-03-28.pdf/view</t>
        </r>
      </text>
    </comment>
    <comment ref="J18" authorId="0" shapeId="0">
      <text>
        <r>
          <rPr>
            <sz val="10"/>
            <color rgb="FF000000"/>
            <rFont val="Arial"/>
          </rPr>
          <t>https://www.ipcc-nggip.iges.or.jp/public/2006gl/pdf/2_Volume2/V2_3_Ch3_Mobile_Combustion.pdf
pag 3.24</t>
        </r>
      </text>
    </comment>
    <comment ref="J19" authorId="0" shapeId="0">
      <text>
        <r>
          <rPr>
            <sz val="10"/>
            <color rgb="FF000000"/>
            <rFont val="Arial"/>
          </rPr>
          <t>Questo valore deve essere aggiornato con quello pubblicato per l’anno in corso da Ispra nel rapporto annuale di Fattori di emissione atmosferica di gas a effetto serra nel settore elettrico nazionale, nella colonna Consumi Elettrici della tabella Fattori di emissione della produzione elettrica nazionale e dei consumi elettrici.</t>
        </r>
      </text>
    </comment>
    <comment ref="J27" authorId="0" shapeId="0">
      <text>
        <r>
          <rPr>
            <sz val="10"/>
            <color rgb="FF000000"/>
            <rFont val="Arial"/>
          </rPr>
          <t xml:space="preserve">Questo costo è il costo della piantumazione e gestione di un’area a bosco della superficie necessaria ad assorbire 1 kg di CO2 eq, come già calcolato da Fondazione Ecosistemi sulla base dei risultati, riportati da ISPRA, del progetto Life+ GAIA (Green Areas Inner-city Agreement) nell’ambito del quale l’Istituto di Biometeorologia (Ibimet) del CNR di Firenze ha effettuato la stima della CO2 immagazzinata da 24 specie arboree e arbustive.
</t>
        </r>
      </text>
    </comment>
    <comment ref="J31" authorId="0" shapeId="0">
      <text>
        <r>
          <rPr>
            <sz val="10"/>
            <color rgb="FF000000"/>
            <rFont val="Arial"/>
          </rPr>
          <t xml:space="preserve">Experimental monetary valuation of ecosystem services and assets in the Netherlands, E. Horlings et al., 2019, pag 36
https://seea.un.org/sites/seea.un.org/files/cbs_monetary_valuation_ecosystems_2019.pdf
</t>
        </r>
      </text>
    </comment>
    <comment ref="C39" authorId="0" shapeId="0">
      <text>
        <r>
          <rPr>
            <sz val="10"/>
            <color rgb="FF000000"/>
            <rFont val="Arial"/>
          </rPr>
          <t>http://www.climatechange2013.org/images/report/WG1AR5_Chapter08_FINAL.pdf</t>
        </r>
      </text>
    </comment>
    <comment ref="E39" authorId="0" shapeId="0">
      <text>
        <r>
          <rPr>
            <sz val="10"/>
            <color rgb="FF000000"/>
            <rFont val="Arial"/>
          </rPr>
          <t>http://www.climatechange2013.org/images/report/WG1AR5_Chapter08_FINAL.pdf</t>
        </r>
      </text>
    </comment>
    <comment ref="C40" authorId="0" shapeId="0">
      <text>
        <r>
          <rPr>
            <sz val="10"/>
            <color rgb="FF000000"/>
            <rFont val="Arial"/>
          </rPr>
          <t>Bilan Carbone</t>
        </r>
      </text>
    </comment>
    <comment ref="E40" authorId="0" shapeId="0">
      <text>
        <r>
          <rPr>
            <sz val="10"/>
            <color rgb="FF000000"/>
            <rFont val="Arial"/>
          </rPr>
          <t>Bilan Carbone</t>
        </r>
      </text>
    </comment>
    <comment ref="G40" authorId="0" shapeId="0">
      <text>
        <r>
          <rPr>
            <sz val="10"/>
            <color rgb="FF000000"/>
            <rFont val="Arial"/>
          </rPr>
          <t>Bilan Carbone</t>
        </r>
      </text>
    </comment>
    <comment ref="A48" authorId="0" shapeId="0">
      <text>
        <r>
          <rPr>
            <sz val="10"/>
            <color rgb="FF000000"/>
            <rFont val="Arial"/>
          </rPr>
          <t>Escluso il trasporto di materiali organici residuali a discarica, che va inserito esclusivamente nella tabella "Manutenzione verde - Reimpiego dei materiali organici residuali"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3" authorId="0" shapeId="0">
      <text>
        <r>
          <rPr>
            <sz val="10"/>
            <color rgb="FF000000"/>
            <rFont val="Arial"/>
          </rPr>
          <t xml:space="preserve">Include produzione istallazione, le emissioni di smaltimento </t>
        </r>
      </text>
    </comment>
    <comment ref="F23" authorId="0" shapeId="0">
      <text>
        <r>
          <rPr>
            <sz val="10"/>
            <color rgb="FF000000"/>
            <rFont val="Arial"/>
          </rPr>
          <t>Il materiale riportato in questa colonna deve essere anche conforme a ai CRITERI COMUNI del CAM: 
2.4.1.1 Disassemblabilità 
2.4.1.2 Materia recuperata o riciclata (totale)
2.4.1.3 Sostanze pericolose</t>
        </r>
      </text>
    </comment>
    <comment ref="B29" authorId="0" shapeId="0">
      <text>
        <r>
          <rPr>
            <sz val="10"/>
            <color rgb="FF000000"/>
            <rFont val="Arial"/>
          </rPr>
          <t>Il riciclo è possibile SOLO per legno CONFORME ai CRITERI COMUNI del CAM: 
2.4.1.1 Disassemblabilità 
2.4.1.2 Materia recuperata o riciclata (totale)
2.4.1.3 Sostanze pericolose</t>
        </r>
      </text>
    </comment>
    <comment ref="D29" authorId="0" shapeId="0">
      <text>
        <r>
          <rPr>
            <sz val="10"/>
            <color rgb="FF000000"/>
            <rFont val="Arial"/>
          </rPr>
          <t>Inserire qui unicamente il costo dello smaltimento. Il riciclo NON è possibile per legno NON CONFORME ai CRITERI COMUNI del CAM: 
2.4.1.1 Disassemblabilità 
2.4.1.2 Materia recuperata o riciclata (totale)
2.4.1.3 Sostanze pericolose</t>
        </r>
      </text>
    </comment>
    <comment ref="D30" authorId="0" shapeId="0">
      <text>
        <r>
          <rPr>
            <sz val="10"/>
            <color rgb="FF000000"/>
            <rFont val="Arial"/>
          </rPr>
          <t>NON c'è valore residuo per legno NON CONFORME ai CRITERI COMUNI del CAM: 
2.4.1.1 Disassemblabilità 
2.4.1.2 Materia recuperata o riciclata (totale)
2.4.1.3 Sostanze pericolose</t>
        </r>
      </text>
    </comment>
    <comment ref="B34" authorId="0" shapeId="0">
      <text>
        <r>
          <rPr>
            <sz val="10"/>
            <color rgb="FF000000"/>
            <rFont val="Arial"/>
          </rPr>
          <t>(*) Proveniente da foreste gestite in maniera sostenibile/responsabile</t>
        </r>
      </text>
    </comment>
    <comment ref="B49" authorId="0" shapeId="0">
      <text>
        <r>
          <rPr>
            <sz val="10"/>
            <color rgb="FF000000"/>
            <rFont val="Arial"/>
          </rPr>
          <t>Il riciclo è possibile SOLO per legno CONFORME ai CRITERI COMUNI del CAM: 
2.4.1.1 Disassemblabilità 
2.4.1.2 Materia recuperata o riciclata (totale)
2.4.1.3 Sostanze pericolose</t>
        </r>
      </text>
    </comment>
    <comment ref="D49" authorId="0" shapeId="0">
      <text>
        <r>
          <rPr>
            <sz val="10"/>
            <color rgb="FF000000"/>
            <rFont val="Arial"/>
          </rPr>
          <t>Inserire qui unicamente il costo dello smaltimento. Il riciclo NON è possibile per legno NON CONFORME ai CRITERI COMUNI del CAM: 
2.4.1.1 Disassemblabilità 
2.4.1.2 Materia recuperata o riciclata (totale)
2.4.1.3 Sostanze pericolose</t>
        </r>
      </text>
    </comment>
    <comment ref="B53" authorId="0" shapeId="0">
      <text>
        <r>
          <rPr>
            <sz val="10"/>
            <color rgb="FF000000"/>
            <rFont val="Arial"/>
          </rPr>
          <t>(*) Proveniente da foreste gestite in maniera sostenibile/responsabile</t>
        </r>
      </text>
    </comment>
  </commentList>
</comments>
</file>

<file path=xl/sharedStrings.xml><?xml version="1.0" encoding="utf-8"?>
<sst xmlns="http://schemas.openxmlformats.org/spreadsheetml/2006/main" count="402" uniqueCount="183">
  <si>
    <t xml:space="preserve">APPALTO DI GESTIONE E MANUTENZIONE AREE VERDI </t>
  </si>
  <si>
    <t>FOGLIO DI CALCOLO - istruzioni</t>
  </si>
  <si>
    <t>LEGENDA</t>
  </si>
  <si>
    <t xml:space="preserve">Oggetto dell'appalto: </t>
  </si>
  <si>
    <t xml:space="preserve">Appalto convenzionale </t>
  </si>
  <si>
    <t xml:space="preserve">Appalto con criteri obbligatori </t>
  </si>
  <si>
    <t xml:space="preserve">Appalto con criteri premianti </t>
  </si>
  <si>
    <t>DATI DA INSERIRE</t>
  </si>
  <si>
    <t>Area verde mq:</t>
  </si>
  <si>
    <t>Dati da aggiornare annualmente</t>
  </si>
  <si>
    <t xml:space="preserve">Manutenzione verde - Interventi meccanici </t>
  </si>
  <si>
    <t>Costi di manutenzione del verde :</t>
  </si>
  <si>
    <t>Per calcolare l'LCC dei materiali elencati in ognuno dei tre fogli bisogna inserire i dati nelle celle evidenziate in giallo:</t>
  </si>
  <si>
    <t>Attrezzatura a comb. fossile</t>
  </si>
  <si>
    <t>Costo Unitario Carburante</t>
  </si>
  <si>
    <t>Per aggiornare dati in fucsia clic sui link ↓</t>
  </si>
  <si>
    <t>Costo d'acquisto attrezzatura</t>
  </si>
  <si>
    <t>mentre in alcuni fogli sono presenti dati, evidenziati in fucsia, che dovranno essere aggiornati annualmente seguendo le istruzioni o i link presenti nel commento alla cella:</t>
  </si>
  <si>
    <t>Diesel €/l</t>
  </si>
  <si>
    <t>DATI DA AGGIORNARE ANNUALMENTE</t>
  </si>
  <si>
    <t>Durata di vita Attrezzatura</t>
  </si>
  <si>
    <t>anni</t>
  </si>
  <si>
    <t>Costo lordo</t>
  </si>
  <si>
    <t>ANALISI COSTI BENEFICI</t>
  </si>
  <si>
    <t>Frequenza manutenzione area</t>
  </si>
  <si>
    <t>LCC e LCA</t>
  </si>
  <si>
    <t>interv/anno</t>
  </si>
  <si>
    <t>IVA</t>
  </si>
  <si>
    <r>
      <t xml:space="preserve">L’Analisi Costi-Benefici si basa sui metodi di analisi del ciclo di vita o LCA (Life Cycle Analysis) e del costo del ciclo di vita o LCC (Life Cycle Costing), metodi che prendono in considerazione tutte le fasi del ciclo di vita, (dalla produzione delle materie prime fino allo smaltimento) dell’elemento considerato, in termini di </t>
    </r>
    <r>
      <rPr>
        <b/>
        <u/>
        <sz val="16"/>
        <color rgb="FF002060"/>
        <rFont val="Arial"/>
      </rPr>
      <t>costi</t>
    </r>
    <r>
      <rPr>
        <sz val="16"/>
        <color rgb="FF002060"/>
        <rFont val="Arial"/>
      </rPr>
      <t xml:space="preserve"> e</t>
    </r>
    <r>
      <rPr>
        <b/>
        <u/>
        <sz val="16"/>
        <color rgb="FF002060"/>
        <rFont val="Arial"/>
      </rPr>
      <t xml:space="preserve"> impatti ambientali</t>
    </r>
    <r>
      <rPr>
        <sz val="16"/>
        <color rgb="FF002060"/>
        <rFont val="Arial"/>
      </rPr>
      <t>. Le fasi del ciclo di vita, a titolo di esempio non esaustivo, possono comprendere:</t>
    </r>
  </si>
  <si>
    <t xml:space="preserve">Consumi energetici </t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</si>
  <si>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>Produzione e acquisto</t>
    </r>
  </si>
  <si>
    <t>l/mq</t>
  </si>
  <si>
    <t>kWh/mq</t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</si>
  <si>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>Uso</t>
    </r>
  </si>
  <si>
    <t>Rimborso Accise</t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</si>
  <si>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 xml:space="preserve">Gestione </t>
    </r>
  </si>
  <si>
    <t>Costo unitario carburante</t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</si>
  <si>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>Manutenzione</t>
    </r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</si>
  <si>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>… (eventuali altre fasi)</t>
    </r>
  </si>
  <si>
    <t>€/l</t>
  </si>
  <si>
    <r>
      <t>v</t>
    </r>
    <r>
      <rPr>
        <sz val="16"/>
        <color rgb="FF002060"/>
        <rFont val="Arial"/>
      </rPr>
      <t xml:space="preserve"> </t>
    </r>
    <r>
      <rPr>
        <sz val="16"/>
        <color rgb="FF002060"/>
        <rFont val="Arial"/>
      </rPr>
      <t>Fine vita, smaltimento, riciclaggio</t>
    </r>
  </si>
  <si>
    <t>€/kWh</t>
  </si>
  <si>
    <t>Elettrico €/kWh</t>
  </si>
  <si>
    <r>
      <t xml:space="preserve">Per </t>
    </r>
    <r>
      <rPr>
        <u/>
        <sz val="16"/>
        <color rgb="FF002060"/>
        <rFont val="Arial"/>
      </rPr>
      <t>ognuna</t>
    </r>
    <r>
      <rPr>
        <sz val="16"/>
        <color rgb="FF002060"/>
        <rFont val="Arial"/>
      </rPr>
      <t xml:space="preserve"> di queste fasi vengono calcolati:</t>
    </r>
  </si>
  <si>
    <t>Costo consumi energetici/anno</t>
  </si>
  <si>
    <t>/anno</t>
  </si>
  <si>
    <t xml:space="preserve">Costo elettricita' </t>
  </si>
  <si>
    <t>BENEFICIO</t>
  </si>
  <si>
    <t>Costo pezzi di ricambio/anno</t>
  </si>
  <si>
    <t>Costo Diretto TOTALE/anno</t>
  </si>
  <si>
    <r>
      <t xml:space="preserve">Il </t>
    </r>
    <r>
      <rPr>
        <b/>
        <u/>
        <sz val="16"/>
        <color rgb="FF002060"/>
        <rFont val="Arial"/>
      </rPr>
      <t>beneficio</t>
    </r>
    <r>
      <rPr>
        <sz val="16"/>
        <color rgb="FF002060"/>
        <rFont val="Arial"/>
      </rPr>
      <t xml:space="preserve"> viene poi calcolato come</t>
    </r>
    <r>
      <rPr>
        <b/>
        <sz val="16"/>
        <color rgb="FF002060"/>
        <rFont val="Arial"/>
      </rPr>
      <t xml:space="preserve"> </t>
    </r>
    <r>
      <rPr>
        <b/>
        <u/>
        <sz val="16"/>
        <color rgb="FF002060"/>
        <rFont val="Arial"/>
      </rPr>
      <t>differenza di costi</t>
    </r>
    <r>
      <rPr>
        <sz val="16"/>
        <color rgb="FF002060"/>
        <rFont val="Arial"/>
      </rPr>
      <t xml:space="preserve"> (diretti e indretti) tra un </t>
    </r>
    <r>
      <rPr>
        <b/>
        <u/>
        <sz val="16"/>
        <color rgb="FF002060"/>
        <rFont val="Arial"/>
      </rPr>
      <t>prodotto convenzionale</t>
    </r>
    <r>
      <rPr>
        <sz val="16"/>
        <color rgb="FF002060"/>
        <rFont val="Arial"/>
      </rPr>
      <t xml:space="preserve"> ed un </t>
    </r>
    <r>
      <rPr>
        <b/>
        <u/>
        <sz val="16"/>
        <color rgb="FF002060"/>
        <rFont val="Arial"/>
      </rPr>
      <t xml:space="preserve">prodotto a basso impatto ambientale </t>
    </r>
    <r>
      <rPr>
        <sz val="16"/>
        <color rgb="FF002060"/>
        <rFont val="Arial"/>
      </rPr>
      <t>che</t>
    </r>
    <r>
      <rPr>
        <b/>
        <u/>
        <sz val="16"/>
        <color rgb="FF002060"/>
        <rFont val="Arial"/>
      </rPr>
      <t xml:space="preserve"> rispetti i Criteri Ambientali Minimi (CAM)</t>
    </r>
  </si>
  <si>
    <t xml:space="preserve">Impatti ambientali connessi alla manutenzione del verde: </t>
  </si>
  <si>
    <t>Emissioni unitarie Gasolio</t>
  </si>
  <si>
    <t>Per aggiornare dato in fucsia clic sul link ↓</t>
  </si>
  <si>
    <t>Emissioni CO2eq/anno</t>
  </si>
  <si>
    <t>kgCO2eq</t>
  </si>
  <si>
    <t>Costo ambientale kgCO2eq</t>
  </si>
  <si>
    <t>kgCO2/l</t>
  </si>
  <si>
    <t>Costo Indiretto TOTALE/anno</t>
  </si>
  <si>
    <t>mgN2O/km</t>
  </si>
  <si>
    <t>Costo TOTALE/anno</t>
  </si>
  <si>
    <t>Emissioni unit. Energy mix Italiano</t>
  </si>
  <si>
    <t>(kgCO2/kWh)</t>
  </si>
  <si>
    <t>Beneficio Diretto/anno</t>
  </si>
  <si>
    <t>Beneficio Indiretto/anno</t>
  </si>
  <si>
    <t>Beneficio TOTALE/anno</t>
  </si>
  <si>
    <t>Dato Ispra</t>
  </si>
  <si>
    <t>Manutenzione verde - Reimpiego dei materiali organici residuali</t>
  </si>
  <si>
    <t>Produzione residui organici t/mq/anno</t>
  </si>
  <si>
    <t>Uso di veicoli commerciali leggeri DIESEL &lt; 1.5t fino a Euro 5</t>
  </si>
  <si>
    <t>Costo ambientale emissioni CO2eq</t>
  </si>
  <si>
    <t>Tonnellate totali/anno</t>
  </si>
  <si>
    <t>Costi di gestione residui organici :</t>
  </si>
  <si>
    <t>€/kgCO2eq</t>
  </si>
  <si>
    <t>% residui compostati in situ</t>
  </si>
  <si>
    <t>Costo ambientale del depauperamento della risorsa idrica</t>
  </si>
  <si>
    <t>km</t>
  </si>
  <si>
    <t>t</t>
  </si>
  <si>
    <t>Distanza percorsa per anno</t>
  </si>
  <si>
    <t>km/anno</t>
  </si>
  <si>
    <t>Consumi carburante</t>
  </si>
  <si>
    <t>km/l</t>
  </si>
  <si>
    <t>kWh/km</t>
  </si>
  <si>
    <t>/t</t>
  </si>
  <si>
    <t xml:space="preserve">Costi di compostaggio in situ </t>
  </si>
  <si>
    <t>Costo Diretto TOTALE</t>
  </si>
  <si>
    <t xml:space="preserve">Impatti ambientali connessi ai residui organici: </t>
  </si>
  <si>
    <t>Emissioni trasporto/anno</t>
  </si>
  <si>
    <t>kgCO2eq/anno</t>
  </si>
  <si>
    <t xml:space="preserve">Emissioni unitarie di CO2eq per messa in discarica </t>
  </si>
  <si>
    <t>kgCO2eq/t</t>
  </si>
  <si>
    <t>Emissioni CO2eq totali in discarica/anno</t>
  </si>
  <si>
    <t>Costo Indiretto TOTALE</t>
  </si>
  <si>
    <t>Costo TOTALE</t>
  </si>
  <si>
    <t>Beneficio Diretto</t>
  </si>
  <si>
    <t>Beneficio Indiretto</t>
  </si>
  <si>
    <t>Beneficio TOTALE</t>
  </si>
  <si>
    <t>Manutenzione del verde - Trasporto di materiali</t>
  </si>
  <si>
    <t>Distanza tra area verde e magazzino (km)</t>
  </si>
  <si>
    <t>Su veicoli DIESEL commerciali leggeri &lt;1.5t fino a Euro 5</t>
  </si>
  <si>
    <t>Numero di viaggi A/R per anno</t>
  </si>
  <si>
    <t>Costo dei trasporti:</t>
  </si>
  <si>
    <t>Distanza percorsa in totale/anno</t>
  </si>
  <si>
    <t xml:space="preserve">Consumo carburante/km </t>
  </si>
  <si>
    <t xml:space="preserve">Impatti ambientali connessi ai trasporti: </t>
  </si>
  <si>
    <t>Emissioni di CO2eq per trasporto materiali</t>
  </si>
  <si>
    <t xml:space="preserve">Realizzazione e gestione impianto di irrigazione </t>
  </si>
  <si>
    <t>Costi di realizzaz. e gest. irrigazione</t>
  </si>
  <si>
    <t xml:space="preserve"> Impianto a bassa efficienza </t>
  </si>
  <si>
    <t xml:space="preserve"> Impianto a elevata efficienza </t>
  </si>
  <si>
    <t xml:space="preserve"> Impianto a elevatissima efficienza </t>
  </si>
  <si>
    <t xml:space="preserve">Costo realizzazione impianto </t>
  </si>
  <si>
    <t>Costo di realizzazione sistema di recupero idrico</t>
  </si>
  <si>
    <t>Durata di vita del sistema</t>
  </si>
  <si>
    <t xml:space="preserve">Costi di gestione:  </t>
  </si>
  <si>
    <t>kWh/mq/anno</t>
  </si>
  <si>
    <t>Consumi idrici annui/mq</t>
  </si>
  <si>
    <t>l/mq/anno</t>
  </si>
  <si>
    <t>Consumi idrici annui totali</t>
  </si>
  <si>
    <t>l/anno</t>
  </si>
  <si>
    <t>Costo consumi idrici</t>
  </si>
  <si>
    <t>/l</t>
  </si>
  <si>
    <t>Impatti ambientali</t>
  </si>
  <si>
    <t>Emissioni di CO2eq dovute energia elettr.</t>
  </si>
  <si>
    <t>Costo ambientale depauperamento idrico</t>
  </si>
  <si>
    <t>Costo indiretto TOTALE</t>
  </si>
  <si>
    <r>
      <t>Questo Foglio di Calcolo permette di calcolare l'</t>
    </r>
    <r>
      <rPr>
        <b/>
        <u/>
        <sz val="18"/>
        <color rgb="FF002060"/>
        <rFont val="Arial"/>
        <family val="2"/>
        <scheme val="minor"/>
      </rPr>
      <t>LCC</t>
    </r>
    <r>
      <rPr>
        <sz val="18"/>
        <color rgb="FF002060"/>
        <rFont val="Arial"/>
        <family val="2"/>
        <scheme val="minor"/>
      </rPr>
      <t xml:space="preserve"> (cfr </t>
    </r>
    <r>
      <rPr>
        <i/>
        <sz val="18"/>
        <color rgb="FF002060"/>
        <rFont val="Arial"/>
        <family val="2"/>
        <scheme val="minor"/>
      </rPr>
      <t>ANALISI DEL CICLO DI VITA</t>
    </r>
    <r>
      <rPr>
        <sz val="18"/>
        <color rgb="FF002060"/>
        <rFont val="Arial"/>
        <family val="2"/>
        <scheme val="minor"/>
      </rPr>
      <t xml:space="preserve"> in basso) di appalti di manutenzione e gestione del verde </t>
    </r>
    <r>
      <rPr>
        <b/>
        <u/>
        <sz val="18"/>
        <color rgb="FF002060"/>
        <rFont val="Arial"/>
        <family val="2"/>
        <scheme val="minor"/>
      </rPr>
      <t>convenzionali</t>
    </r>
    <r>
      <rPr>
        <sz val="18"/>
        <color rgb="FF002060"/>
        <rFont val="Arial"/>
        <family val="2"/>
        <scheme val="minor"/>
      </rPr>
      <t xml:space="preserve"> e a </t>
    </r>
    <r>
      <rPr>
        <b/>
        <u/>
        <sz val="18"/>
        <color rgb="FF002060"/>
        <rFont val="Arial"/>
        <family val="2"/>
        <scheme val="minor"/>
      </rPr>
      <t>basso impatto ambientale (che rispettino i CAM)</t>
    </r>
    <r>
      <rPr>
        <sz val="18"/>
        <color rgb="FF002060"/>
        <rFont val="Arial"/>
        <family val="2"/>
        <scheme val="minor"/>
      </rPr>
      <t xml:space="preserve">. Una volta calcolati gli LCC, viene calcolata la </t>
    </r>
    <r>
      <rPr>
        <b/>
        <u/>
        <sz val="18"/>
        <color rgb="FF002060"/>
        <rFont val="Arial"/>
        <family val="2"/>
        <scheme val="minor"/>
      </rPr>
      <t>differenza</t>
    </r>
    <r>
      <rPr>
        <sz val="18"/>
        <color rgb="FF002060"/>
        <rFont val="Arial"/>
        <family val="2"/>
        <scheme val="minor"/>
      </rPr>
      <t xml:space="preserve"> tra il costo del ciclo di vita dell'appalto convenzionale e quello dell'appalto che rispetta i CAM. Questa differenza rappresenta il </t>
    </r>
    <r>
      <rPr>
        <b/>
        <u/>
        <sz val="18"/>
        <color rgb="FF002060"/>
        <rFont val="Arial"/>
        <family val="2"/>
        <scheme val="minor"/>
      </rPr>
      <t>beneficio, economico ed ambientale</t>
    </r>
    <r>
      <rPr>
        <sz val="18"/>
        <color rgb="FF002060"/>
        <rFont val="Arial"/>
        <family val="2"/>
        <scheme val="minor"/>
      </rPr>
      <t xml:space="preserve">, dell'appalto che rispetta i CAM rispetto all'appalto convenzionale. La stazione appaltante puo' inserire i dati delle </t>
    </r>
    <r>
      <rPr>
        <b/>
        <sz val="18"/>
        <color rgb="FF002060"/>
        <rFont val="Arial"/>
        <family val="2"/>
        <scheme val="minor"/>
      </rPr>
      <t>offerte</t>
    </r>
    <r>
      <rPr>
        <sz val="18"/>
        <color rgb="FF002060"/>
        <rFont val="Arial"/>
        <family val="2"/>
        <scheme val="minor"/>
      </rPr>
      <t xml:space="preserve"> e confrontarli tra loro in termini economici ed ambientali.</t>
    </r>
  </si>
  <si>
    <r>
      <t xml:space="preserve">Una volta inseriti tutti i dati, nelle celle </t>
    </r>
    <r>
      <rPr>
        <b/>
        <u/>
        <sz val="18"/>
        <color rgb="FF002060"/>
        <rFont val="Arial"/>
        <family val="2"/>
        <scheme val="major"/>
      </rPr>
      <t>azzurre</t>
    </r>
    <r>
      <rPr>
        <sz val="18"/>
        <color rgb="FF002060"/>
        <rFont val="Arial"/>
        <family val="2"/>
        <scheme val="major"/>
      </rPr>
      <t xml:space="preserve"> si potranno vedere i </t>
    </r>
    <r>
      <rPr>
        <b/>
        <u/>
        <sz val="18"/>
        <color rgb="FF002060"/>
        <rFont val="Arial"/>
        <family val="2"/>
        <scheme val="major"/>
      </rPr>
      <t>costi</t>
    </r>
    <r>
      <rPr>
        <sz val="18"/>
        <color rgb="FF002060"/>
        <rFont val="Arial"/>
        <family val="2"/>
        <scheme val="major"/>
      </rPr>
      <t xml:space="preserve"> del prodotto ed in quelle </t>
    </r>
    <r>
      <rPr>
        <b/>
        <u/>
        <sz val="18"/>
        <color rgb="FF002060"/>
        <rFont val="Arial"/>
        <family val="2"/>
        <scheme val="major"/>
      </rPr>
      <t>verdi</t>
    </r>
    <r>
      <rPr>
        <sz val="18"/>
        <color rgb="FF002060"/>
        <rFont val="Arial"/>
        <family val="2"/>
        <scheme val="major"/>
      </rPr>
      <t xml:space="preserve"> i </t>
    </r>
    <r>
      <rPr>
        <b/>
        <u/>
        <sz val="18"/>
        <color rgb="FF002060"/>
        <rFont val="Arial"/>
        <family val="2"/>
        <scheme val="major"/>
      </rPr>
      <t>benefici.</t>
    </r>
    <r>
      <rPr>
        <sz val="18"/>
        <color rgb="FF002060"/>
        <rFont val="Arial"/>
        <family val="2"/>
        <scheme val="major"/>
      </rPr>
      <t xml:space="preserve"> </t>
    </r>
  </si>
  <si>
    <r>
      <t xml:space="preserve">--&gt; i </t>
    </r>
    <r>
      <rPr>
        <b/>
        <u/>
        <sz val="16"/>
        <color rgb="FF002060"/>
        <rFont val="Arial"/>
        <family val="2"/>
        <scheme val="minor"/>
      </rPr>
      <t>costi diretti</t>
    </r>
    <r>
      <rPr>
        <sz val="16"/>
        <color rgb="FF002060"/>
        <rFont val="Arial"/>
        <family val="2"/>
        <scheme val="minor"/>
      </rPr>
      <t>, ovvero le spese che saranno direttamente sostenute dall'amministrazione aggiudicatrice o da altri utenti, (p. es. costi di acquisto, di consumo di energia in fase di utilizzo, di manutenzione, costi di smaltimento ecc.);</t>
    </r>
  </si>
  <si>
    <r>
      <t xml:space="preserve">--&gt;  i </t>
    </r>
    <r>
      <rPr>
        <b/>
        <u/>
        <sz val="16"/>
        <color rgb="FF002060"/>
        <rFont val="Arial"/>
        <family val="2"/>
        <scheme val="minor"/>
      </rPr>
      <t>costi indiretti</t>
    </r>
    <r>
      <rPr>
        <sz val="16"/>
        <color rgb="FF002060"/>
        <rFont val="Arial"/>
        <family val="2"/>
        <scheme val="minor"/>
      </rPr>
      <t>, ovvero imputati a esternalità ambientali legate ai prodotti, servizi o lavori nel corso del loro ciclo di vita, il cui valore monetario possa essere determinato e verificato. Tali costi riflettono il danno imposto alla società dalle esternalità ambientali e possono includere i costi delle emissioni di gas a effetto serra e di altre sostanze inquinanti, nonché altri costi legati all'attenuazione dei cambiamenti climatici, a consumi di acqua e di altre risorse, al degrado della biodiversità e dello stato del suolo, ecc. Essi dipendono da una serie di fattori, (ad esempio il prezzo dell’energia, i costi relativi ai consumi idrici, i consumi elettrici di un’attrezzatura di proprietà dell’offerente o i costi relativi alla sua manutenzione, il valore monetario ufficialmente associato alle emissioni di CO2 o di altri inquinanti, ecc.). Alcuni di questi costi sono già noti alla stazione appaltante (p. es. prezzo dell’energia elettrica) o sono contenuti in questo kit, mentre altri devono essere richiesti agli offerenti.</t>
    </r>
  </si>
  <si>
    <t>Costo annuo trasporto a smaltimento</t>
  </si>
  <si>
    <t>Costi di smaltimento</t>
  </si>
  <si>
    <t xml:space="preserve">Attrezzatura elettrica  </t>
  </si>
  <si>
    <t xml:space="preserve">Su veicoli ELETTRICI commerciali &lt;1.5t  </t>
  </si>
  <si>
    <t xml:space="preserve">Uso ridotto (--&gt; compostaggio in situ) di  veicoli ELETTRICI commerciali leggeri &lt; 1.5t          </t>
  </si>
  <si>
    <t xml:space="preserve">Uso ridotto (--&gt; compostaggio in situ) di veicoli commerciali leggeri  DIESEL &lt; 1.5t fino a Euro 5 </t>
  </si>
  <si>
    <t>Distanza area verde - impianto di smaltimento</t>
  </si>
  <si>
    <t>Residui trasportati/viaggio all'imp. di smaltimento</t>
  </si>
  <si>
    <t>APPALTO DI RISTRUTTURAZIONE EDILIZIA - MATERIALI</t>
  </si>
  <si>
    <t xml:space="preserve">Appalto con CAM </t>
  </si>
  <si>
    <t>CAM 2.4.2.1 Calcestruzzi confezionati in cantiere e preconfezionati</t>
  </si>
  <si>
    <t>N.B. Le quantita' di prodotto devono essere espresse in tonnellate per poter calcolare l'LCC</t>
  </si>
  <si>
    <t>Quantità di Calcestruzzo (t)</t>
  </si>
  <si>
    <t>COSTI  DIRETTI</t>
  </si>
  <si>
    <t>Costi del Calcestruzzo</t>
  </si>
  <si>
    <t>Prodotto Convenzionale</t>
  </si>
  <si>
    <t>Sostenibile/riciclato</t>
  </si>
  <si>
    <t>Emissioni CO2 Calcestruzzo</t>
  </si>
  <si>
    <t>Costo d'acquisto</t>
  </si>
  <si>
    <t>Bribian 2011</t>
  </si>
  <si>
    <t>UNITA</t>
  </si>
  <si>
    <t xml:space="preserve">Durata di vita </t>
  </si>
  <si>
    <t>Emissioni</t>
  </si>
  <si>
    <t>kgCO2eq/kg</t>
  </si>
  <si>
    <t>Costo smaltimento/riciclo a fine vita per t</t>
  </si>
  <si>
    <t>Densità</t>
  </si>
  <si>
    <t>kg/m3</t>
  </si>
  <si>
    <t>Costo totale smaltimento/riciclo a fine vita</t>
  </si>
  <si>
    <t>Cond. termica</t>
  </si>
  <si>
    <t>W/m*K</t>
  </si>
  <si>
    <t>COSTI INDIRETTI</t>
  </si>
  <si>
    <t>Percentuale di contenuto di riciclato</t>
  </si>
  <si>
    <t>Emissioni nell'arco di vita</t>
  </si>
  <si>
    <t>Costo ambientale kgCO2</t>
  </si>
  <si>
    <t>BENEFICI</t>
  </si>
  <si>
    <t>Durata di vita</t>
  </si>
  <si>
    <t>COSTI  INDIRETTI</t>
  </si>
  <si>
    <t xml:space="preserve">Impatti ambientali: </t>
  </si>
  <si>
    <t xml:space="preserve">CAM 2.4.2.4 Sostenibilità e legalità del legno - strutturale </t>
  </si>
  <si>
    <t>Quantità Legno (t)</t>
  </si>
  <si>
    <t>Costi del legno</t>
  </si>
  <si>
    <t>Emissioni CO2 Legno (strutturale)</t>
  </si>
  <si>
    <t>Frequenza manutenzione</t>
  </si>
  <si>
    <t>interv/10 anni</t>
  </si>
  <si>
    <t>Costo manutenzione per t</t>
  </si>
  <si>
    <t>Costo manutenzione/arco di vita</t>
  </si>
  <si>
    <t>Valore residuo</t>
  </si>
  <si>
    <t>－</t>
  </si>
  <si>
    <t>Percentuale sostenibile(*) ma non riciclato</t>
  </si>
  <si>
    <t>Percentuale di contenuto riciclato</t>
  </si>
  <si>
    <t>CAM 2.4.2.4 Sostenibilità e legalità del legno - OSB</t>
  </si>
  <si>
    <t>Emissioni CO2 Legno (OSB)</t>
  </si>
  <si>
    <t>Percentuale riciclato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</si>
</sst>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€-2]\ #,##0"/>
    <numFmt numFmtId="165" formatCode="0.000"/>
    <numFmt numFmtId="166" formatCode="#,##0.000"/>
    <numFmt numFmtId="167" formatCode="#,##0.0000"/>
    <numFmt numFmtId="168" formatCode="[$€-2]\ #,##0.00"/>
    <numFmt numFmtId="169" formatCode="0.0"/>
    <numFmt numFmtId="170" formatCode="[$€-2]\ #,##0.0000"/>
    <numFmt numFmtId="171" formatCode="[$€]#,##0"/>
  </numFmts>
  <fonts count="43">
    <font>
      <sz val="10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28"/>
      <color rgb="FFFFFFFF"/>
      <name val="Arial"/>
    </font>
    <font>
      <sz val="18"/>
      <color rgb="FF000000"/>
      <name val="Arial"/>
    </font>
    <font>
      <b/>
      <sz val="10"/>
      <color theme="1"/>
      <name val="Arial"/>
    </font>
    <font>
      <b/>
      <sz val="10"/>
      <color rgb="FF083C92"/>
      <name val="Arial"/>
    </font>
    <font>
      <sz val="18"/>
      <color rgb="FF002060"/>
      <name val="Arial"/>
    </font>
    <font>
      <b/>
      <sz val="10"/>
      <color rgb="FFFF0000"/>
      <name val="Arial"/>
    </font>
    <font>
      <sz val="10"/>
      <color rgb="FF002060"/>
      <name val="Arial"/>
    </font>
    <font>
      <sz val="10"/>
      <color theme="1"/>
      <name val="Arial"/>
    </font>
    <font>
      <sz val="10"/>
      <color theme="1"/>
      <name val="Arial"/>
    </font>
    <font>
      <b/>
      <sz val="10"/>
      <color rgb="FF002060"/>
      <name val="Arial"/>
    </font>
    <font>
      <u/>
      <sz val="10"/>
      <color theme="10"/>
      <name val="Arial"/>
    </font>
    <font>
      <b/>
      <sz val="16"/>
      <color rgb="FF404040"/>
      <name val="Arial"/>
    </font>
    <font>
      <u/>
      <sz val="10"/>
      <color theme="10"/>
      <name val="Arial"/>
    </font>
    <font>
      <sz val="16"/>
      <color rgb="FF002060"/>
      <name val="Arial"/>
    </font>
    <font>
      <u/>
      <sz val="10"/>
      <color theme="10"/>
      <name val="Arial"/>
    </font>
    <font>
      <sz val="9"/>
      <color theme="1"/>
      <name val="Arial"/>
    </font>
    <font>
      <u/>
      <sz val="10"/>
      <color theme="10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color theme="0"/>
      <name val="Arial"/>
    </font>
    <font>
      <u/>
      <sz val="10"/>
      <color theme="10"/>
      <name val="Arial"/>
    </font>
    <font>
      <sz val="11"/>
      <color rgb="FF11A9CC"/>
      <name val="Inconsolata"/>
    </font>
    <font>
      <b/>
      <u/>
      <sz val="16"/>
      <color rgb="FF002060"/>
      <name val="Arial"/>
    </font>
    <font>
      <u/>
      <sz val="16"/>
      <color rgb="FF002060"/>
      <name val="Arial"/>
    </font>
    <font>
      <b/>
      <sz val="16"/>
      <color rgb="FF002060"/>
      <name val="Arial"/>
    </font>
    <font>
      <sz val="18"/>
      <color rgb="FF002060"/>
      <name val="Arial"/>
      <family val="2"/>
      <scheme val="minor"/>
    </font>
    <font>
      <b/>
      <u/>
      <sz val="18"/>
      <color rgb="FF002060"/>
      <name val="Arial"/>
      <family val="2"/>
      <scheme val="minor"/>
    </font>
    <font>
      <i/>
      <sz val="18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sz val="18"/>
      <color rgb="FF002060"/>
      <name val="Arial"/>
      <family val="2"/>
      <scheme val="major"/>
    </font>
    <font>
      <b/>
      <u/>
      <sz val="18"/>
      <color rgb="FF002060"/>
      <name val="Arial"/>
      <family val="2"/>
      <scheme val="major"/>
    </font>
    <font>
      <sz val="16"/>
      <color rgb="FF002060"/>
      <name val="Arial"/>
      <family val="2"/>
      <scheme val="minor"/>
    </font>
    <font>
      <b/>
      <u/>
      <sz val="16"/>
      <color rgb="FF002060"/>
      <name val="Arial"/>
      <family val="2"/>
      <scheme val="minor"/>
    </font>
    <font>
      <b/>
      <sz val="16"/>
      <color rgb="FF083C92"/>
      <name val="Arial"/>
    </font>
    <font>
      <b/>
      <sz val="12"/>
      <color rgb="FF083C92"/>
      <name val="Arial"/>
    </font>
    <font>
      <sz val="12"/>
      <name val="Arial"/>
    </font>
    <font>
      <sz val="10"/>
      <color rgb="FF083C92"/>
      <name val="Arial"/>
    </font>
    <font>
      <b/>
      <sz val="10"/>
      <color rgb="FF083C92"/>
      <name val="Trebuchet MS"/>
    </font>
    <font>
      <b/>
      <sz val="8"/>
      <color rgb="FF083C92"/>
      <name val="Arial"/>
    </font>
  </fonts>
  <fills count="2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40FF"/>
        <bgColor rgb="FFFF40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2F1DA"/>
        <bgColor rgb="FFD2F1DA"/>
      </patternFill>
    </fill>
    <fill>
      <patternFill patternType="solid">
        <fgColor rgb="FFD1F1DA"/>
        <bgColor rgb="FFD1F1DA"/>
      </patternFill>
    </fill>
    <fill>
      <patternFill patternType="solid">
        <fgColor theme="4"/>
        <bgColor theme="4"/>
      </patternFill>
    </fill>
    <fill>
      <patternFill patternType="solid">
        <fgColor rgb="FF0C5ADB"/>
        <bgColor rgb="FF0C5ADB"/>
      </patternFill>
    </fill>
    <fill>
      <patternFill patternType="solid">
        <fgColor rgb="FF5EA452"/>
        <bgColor rgb="FF5EA452"/>
      </patternFill>
    </fill>
    <fill>
      <patternFill patternType="solid">
        <fgColor rgb="FF355C2E"/>
        <bgColor rgb="FF355C2E"/>
      </patternFill>
    </fill>
    <fill>
      <patternFill patternType="solid">
        <fgColor rgb="FFFEE1CC"/>
        <bgColor rgb="FFFEE1CC"/>
      </patternFill>
    </fill>
    <fill>
      <patternFill patternType="solid">
        <fgColor rgb="FFFFE1CC"/>
        <bgColor rgb="FFFFE1CC"/>
      </patternFill>
    </fill>
    <fill>
      <patternFill patternType="solid">
        <fgColor rgb="FFFEF1CC"/>
        <bgColor rgb="FFFEF1CC"/>
      </patternFill>
    </fill>
    <fill>
      <patternFill patternType="solid">
        <fgColor rgb="FFFAD9D6"/>
        <bgColor rgb="FFFAD9D6"/>
      </patternFill>
    </fill>
    <fill>
      <patternFill patternType="solid">
        <fgColor rgb="FFD9F1F3"/>
        <bgColor rgb="FFD9F1F3"/>
      </patternFill>
    </fill>
    <fill>
      <patternFill patternType="solid">
        <fgColor rgb="FFDAF1F3"/>
        <bgColor rgb="FFDAF1F3"/>
      </patternFill>
    </fill>
    <fill>
      <patternFill patternType="solid">
        <fgColor rgb="FF666666"/>
        <bgColor rgb="FF666666"/>
      </patternFill>
    </fill>
    <fill>
      <patternFill patternType="solid">
        <fgColor rgb="FF74A5F6"/>
        <bgColor rgb="FF74A5F6"/>
      </patternFill>
    </fill>
    <fill>
      <patternFill patternType="solid">
        <fgColor rgb="FF4285F4"/>
        <bgColor rgb="FF4285F4"/>
      </patternFill>
    </fill>
  </fills>
  <borders count="1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7F7F7F"/>
      </left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7F7F7F"/>
      </left>
      <right style="thick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/>
      <right/>
      <top style="thick">
        <color rgb="FF666666"/>
      </top>
      <bottom style="thin">
        <color rgb="FF666666"/>
      </bottom>
      <diagonal/>
    </border>
    <border>
      <left/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 style="thick">
        <color rgb="FF666666"/>
      </right>
      <top style="thin">
        <color rgb="FF666666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rgb="FF666666"/>
      </left>
      <right/>
      <top style="thick">
        <color rgb="FF666666"/>
      </top>
      <bottom/>
      <diagonal/>
    </border>
    <border>
      <left style="thick">
        <color rgb="FF666666"/>
      </left>
      <right/>
      <top/>
      <bottom style="thick">
        <color rgb="FF666666"/>
      </bottom>
      <diagonal/>
    </border>
    <border>
      <left/>
      <right/>
      <top/>
      <bottom style="thick">
        <color rgb="FF666666"/>
      </bottom>
      <diagonal/>
    </border>
    <border>
      <left/>
      <right style="thick">
        <color rgb="FF666666"/>
      </right>
      <top/>
      <bottom style="thick">
        <color rgb="FF666666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 style="thick">
        <color rgb="FF666666"/>
      </right>
      <top/>
      <bottom style="thin">
        <color rgb="FF666666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ck">
        <color rgb="FF666666"/>
      </left>
      <right/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666666"/>
      </right>
      <top/>
      <bottom/>
      <diagonal/>
    </border>
    <border>
      <left/>
      <right style="thick">
        <color rgb="FF666666"/>
      </right>
      <top/>
      <bottom/>
      <diagonal/>
    </border>
    <border>
      <left style="thin">
        <color rgb="FF666666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66666"/>
      </bottom>
      <diagonal/>
    </border>
    <border>
      <left style="thin">
        <color rgb="FF000000"/>
      </left>
      <right style="thin">
        <color rgb="FF666666"/>
      </right>
      <top style="thin">
        <color rgb="FF000000"/>
      </top>
      <bottom style="thin">
        <color rgb="FF666666"/>
      </bottom>
      <diagonal/>
    </border>
    <border>
      <left/>
      <right style="thin">
        <color rgb="FF666666"/>
      </right>
      <top/>
      <bottom style="thick">
        <color rgb="FF666666"/>
      </bottom>
      <diagonal/>
    </border>
    <border>
      <left/>
      <right/>
      <top style="thick">
        <color rgb="FF666666"/>
      </top>
      <bottom/>
      <diagonal/>
    </border>
    <border>
      <left/>
      <right style="thick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ck">
        <color rgb="FF666666"/>
      </right>
      <top style="thin">
        <color rgb="FF666666"/>
      </top>
      <bottom style="thin">
        <color rgb="FF666666"/>
      </bottom>
      <diagonal/>
    </border>
    <border>
      <left style="thick">
        <color rgb="FF666666"/>
      </left>
      <right/>
      <top/>
      <bottom style="thin">
        <color rgb="FF666666"/>
      </bottom>
      <diagonal/>
    </border>
    <border>
      <left style="thin">
        <color rgb="FF666666"/>
      </left>
      <right/>
      <top/>
      <bottom/>
      <diagonal/>
    </border>
    <border>
      <left style="thin">
        <color rgb="FF666666"/>
      </left>
      <right/>
      <top/>
      <bottom style="thick">
        <color rgb="FF666666"/>
      </bottom>
      <diagonal/>
    </border>
  </borders>
  <cellStyleXfs count="1">
    <xf numFmtId="0" fontId="0" fillId="0" borderId="0"/>
  </cellStyleXfs>
  <cellXfs count="496">
    <xf numFmtId="0" fontId="0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5" borderId="20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/>
    <xf numFmtId="49" fontId="5" fillId="0" borderId="0" xfId="0" applyNumberFormat="1" applyFont="1"/>
    <xf numFmtId="0" fontId="10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164" fontId="7" fillId="3" borderId="30" xfId="0" applyNumberFormat="1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10" fillId="0" borderId="22" xfId="0" applyNumberFormat="1" applyFont="1" applyBorder="1"/>
    <xf numFmtId="0" fontId="7" fillId="3" borderId="30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left" vertical="center" wrapText="1"/>
    </xf>
    <xf numFmtId="165" fontId="0" fillId="4" borderId="3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0" fontId="14" fillId="0" borderId="36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4" fontId="7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 vertical="center"/>
    </xf>
    <xf numFmtId="166" fontId="0" fillId="8" borderId="30" xfId="0" applyNumberFormat="1" applyFont="1" applyFill="1" applyBorder="1" applyAlignment="1">
      <alignment horizontal="center" vertical="center" wrapText="1"/>
    </xf>
    <xf numFmtId="167" fontId="0" fillId="8" borderId="30" xfId="0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64" fontId="0" fillId="7" borderId="30" xfId="0" applyNumberFormat="1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64" fontId="22" fillId="9" borderId="43" xfId="0" applyNumberFormat="1" applyFont="1" applyFill="1" applyBorder="1" applyAlignment="1">
      <alignment horizontal="center" vertical="center" wrapText="1"/>
    </xf>
    <xf numFmtId="168" fontId="21" fillId="9" borderId="30" xfId="0" applyNumberFormat="1" applyFont="1" applyFill="1" applyBorder="1" applyAlignment="1">
      <alignment horizontal="left" vertical="center" wrapText="1"/>
    </xf>
    <xf numFmtId="168" fontId="21" fillId="9" borderId="34" xfId="0" applyNumberFormat="1" applyFont="1" applyFill="1" applyBorder="1" applyAlignment="1">
      <alignment horizontal="left" vertical="center" wrapText="1"/>
    </xf>
    <xf numFmtId="1" fontId="0" fillId="7" borderId="30" xfId="0" applyNumberFormat="1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center" vertical="center" wrapText="1"/>
    </xf>
    <xf numFmtId="168" fontId="0" fillId="8" borderId="30" xfId="0" applyNumberFormat="1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vertical="center" wrapText="1"/>
    </xf>
    <xf numFmtId="0" fontId="0" fillId="8" borderId="34" xfId="0" applyFont="1" applyFill="1" applyBorder="1" applyAlignment="1">
      <alignment vertical="center" wrapText="1"/>
    </xf>
    <xf numFmtId="2" fontId="0" fillId="8" borderId="45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64" fontId="22" fillId="9" borderId="30" xfId="0" applyNumberFormat="1" applyFont="1" applyFill="1" applyBorder="1" applyAlignment="1">
      <alignment horizontal="center" vertical="center" wrapText="1"/>
    </xf>
    <xf numFmtId="0" fontId="0" fillId="8" borderId="4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64" fontId="22" fillId="10" borderId="43" xfId="0" applyNumberFormat="1" applyFont="1" applyFill="1" applyBorder="1" applyAlignment="1">
      <alignment horizontal="center" vertical="center" wrapText="1"/>
    </xf>
    <xf numFmtId="168" fontId="21" fillId="10" borderId="43" xfId="0" applyNumberFormat="1" applyFont="1" applyFill="1" applyBorder="1" applyAlignment="1">
      <alignment horizontal="left" vertical="center" wrapText="1"/>
    </xf>
    <xf numFmtId="168" fontId="21" fillId="10" borderId="46" xfId="0" applyNumberFormat="1" applyFont="1" applyFill="1" applyBorder="1" applyAlignment="1">
      <alignment horizontal="left" vertical="center" wrapText="1"/>
    </xf>
    <xf numFmtId="164" fontId="22" fillId="11" borderId="43" xfId="0" applyNumberFormat="1" applyFont="1" applyFill="1" applyBorder="1" applyAlignment="1">
      <alignment horizontal="center" vertical="center" wrapText="1"/>
    </xf>
    <xf numFmtId="168" fontId="22" fillId="11" borderId="43" xfId="0" applyNumberFormat="1" applyFont="1" applyFill="1" applyBorder="1" applyAlignment="1">
      <alignment horizontal="left" vertical="center" wrapText="1"/>
    </xf>
    <xf numFmtId="168" fontId="22" fillId="11" borderId="46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164" fontId="22" fillId="12" borderId="14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left" vertical="center" wrapText="1"/>
    </xf>
    <xf numFmtId="0" fontId="21" fillId="12" borderId="50" xfId="0" applyFont="1" applyFill="1" applyBorder="1" applyAlignment="1">
      <alignment horizontal="left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8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13" borderId="51" xfId="0" applyFont="1" applyFill="1" applyBorder="1" applyAlignment="1">
      <alignment vertical="center" wrapText="1"/>
    </xf>
    <xf numFmtId="169" fontId="7" fillId="3" borderId="30" xfId="0" applyNumberFormat="1" applyFont="1" applyFill="1" applyBorder="1" applyAlignment="1">
      <alignment horizontal="center" vertical="center" wrapText="1"/>
    </xf>
    <xf numFmtId="0" fontId="2" fillId="13" borderId="51" xfId="0" applyFont="1" applyFill="1" applyBorder="1" applyAlignment="1">
      <alignment vertical="center" wrapText="1"/>
    </xf>
    <xf numFmtId="1" fontId="2" fillId="13" borderId="30" xfId="0" applyNumberFormat="1" applyFont="1" applyFill="1" applyBorder="1" applyAlignment="1">
      <alignment horizontal="center" vertical="center" wrapText="1"/>
    </xf>
    <xf numFmtId="9" fontId="7" fillId="3" borderId="30" xfId="0" applyNumberFormat="1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 vertical="center" wrapText="1"/>
    </xf>
    <xf numFmtId="10" fontId="0" fillId="13" borderId="30" xfId="0" applyNumberFormat="1" applyFont="1" applyFill="1" applyBorder="1" applyAlignment="1">
      <alignment vertical="center" wrapText="1"/>
    </xf>
    <xf numFmtId="0" fontId="0" fillId="13" borderId="34" xfId="0" applyFont="1" applyFill="1" applyBorder="1" applyAlignment="1">
      <alignment vertical="center" wrapText="1"/>
    </xf>
    <xf numFmtId="169" fontId="2" fillId="3" borderId="30" xfId="0" applyNumberFormat="1" applyFont="1" applyFill="1" applyBorder="1" applyAlignment="1">
      <alignment horizontal="center" vertical="center" wrapText="1"/>
    </xf>
    <xf numFmtId="1" fontId="2" fillId="13" borderId="30" xfId="0" applyNumberFormat="1" applyFont="1" applyFill="1" applyBorder="1" applyAlignment="1">
      <alignment horizontal="center" vertical="center" wrapText="1"/>
    </xf>
    <xf numFmtId="0" fontId="0" fillId="13" borderId="61" xfId="0" applyFont="1" applyFill="1" applyBorder="1" applyAlignment="1">
      <alignment vertical="center" wrapText="1"/>
    </xf>
    <xf numFmtId="0" fontId="0" fillId="13" borderId="34" xfId="0" applyFont="1" applyFill="1" applyBorder="1" applyAlignment="1">
      <alignment vertical="center" wrapText="1"/>
    </xf>
    <xf numFmtId="0" fontId="0" fillId="13" borderId="34" xfId="0" applyFont="1" applyFill="1" applyBorder="1" applyAlignment="1">
      <alignment vertical="center" wrapText="1"/>
    </xf>
    <xf numFmtId="0" fontId="0" fillId="13" borderId="62" xfId="0" applyFont="1" applyFill="1" applyBorder="1" applyAlignment="1">
      <alignment vertical="center" wrapText="1"/>
    </xf>
    <xf numFmtId="0" fontId="0" fillId="13" borderId="63" xfId="0" applyFont="1" applyFill="1" applyBorder="1" applyAlignment="1">
      <alignment vertical="center" wrapText="1"/>
    </xf>
    <xf numFmtId="2" fontId="7" fillId="3" borderId="3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22" fillId="9" borderId="30" xfId="0" applyFont="1" applyFill="1" applyBorder="1" applyAlignment="1">
      <alignment vertical="center" wrapText="1"/>
    </xf>
    <xf numFmtId="0" fontId="22" fillId="9" borderId="34" xfId="0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22" fillId="9" borderId="61" xfId="0" applyFont="1" applyFill="1" applyBorder="1" applyAlignment="1">
      <alignment vertical="center" wrapText="1"/>
    </xf>
    <xf numFmtId="168" fontId="7" fillId="3" borderId="30" xfId="0" applyNumberFormat="1" applyFont="1" applyFill="1" applyBorder="1" applyAlignment="1">
      <alignment horizontal="center" vertical="center" wrapText="1"/>
    </xf>
    <xf numFmtId="0" fontId="22" fillId="9" borderId="62" xfId="0" applyFont="1" applyFill="1" applyBorder="1" applyAlignment="1">
      <alignment vertical="center" wrapText="1"/>
    </xf>
    <xf numFmtId="0" fontId="22" fillId="9" borderId="63" xfId="0" applyFont="1" applyFill="1" applyBorder="1" applyAlignment="1">
      <alignment vertical="center" wrapText="1"/>
    </xf>
    <xf numFmtId="164" fontId="22" fillId="9" borderId="64" xfId="0" applyNumberFormat="1" applyFont="1" applyFill="1" applyBorder="1" applyAlignment="1">
      <alignment horizontal="center" vertical="center" wrapText="1"/>
    </xf>
    <xf numFmtId="0" fontId="22" fillId="9" borderId="65" xfId="0" applyFont="1" applyFill="1" applyBorder="1" applyAlignment="1">
      <alignment vertical="center" wrapText="1"/>
    </xf>
    <xf numFmtId="0" fontId="22" fillId="9" borderId="66" xfId="0" applyFont="1" applyFill="1" applyBorder="1" applyAlignment="1">
      <alignment vertical="center" wrapText="1"/>
    </xf>
    <xf numFmtId="1" fontId="2" fillId="14" borderId="30" xfId="0" applyNumberFormat="1" applyFont="1" applyFill="1" applyBorder="1" applyAlignment="1">
      <alignment horizontal="center" vertical="center" wrapText="1"/>
    </xf>
    <xf numFmtId="1" fontId="25" fillId="5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 wrapText="1"/>
    </xf>
    <xf numFmtId="0" fontId="2" fillId="13" borderId="30" xfId="0" applyFont="1" applyFill="1" applyBorder="1" applyAlignment="1">
      <alignment horizontal="center" vertical="center" wrapText="1"/>
    </xf>
    <xf numFmtId="164" fontId="22" fillId="10" borderId="30" xfId="0" applyNumberFormat="1" applyFont="1" applyFill="1" applyBorder="1" applyAlignment="1">
      <alignment horizontal="center" vertical="center" wrapText="1"/>
    </xf>
    <xf numFmtId="168" fontId="22" fillId="10" borderId="30" xfId="0" applyNumberFormat="1" applyFont="1" applyFill="1" applyBorder="1" applyAlignment="1">
      <alignment horizontal="left" vertical="center" wrapText="1"/>
    </xf>
    <xf numFmtId="168" fontId="22" fillId="10" borderId="34" xfId="0" applyNumberFormat="1" applyFont="1" applyFill="1" applyBorder="1" applyAlignment="1">
      <alignment horizontal="left" vertical="center" wrapText="1"/>
    </xf>
    <xf numFmtId="168" fontId="22" fillId="11" borderId="43" xfId="0" applyNumberFormat="1" applyFont="1" applyFill="1" applyBorder="1" applyAlignment="1">
      <alignment horizontal="left" vertical="center" wrapText="1"/>
    </xf>
    <xf numFmtId="168" fontId="22" fillId="11" borderId="46" xfId="0" applyNumberFormat="1" applyFont="1" applyFill="1" applyBorder="1" applyAlignment="1">
      <alignment horizontal="left" vertical="center" wrapText="1"/>
    </xf>
    <xf numFmtId="0" fontId="22" fillId="12" borderId="14" xfId="0" applyFont="1" applyFill="1" applyBorder="1" applyAlignment="1">
      <alignment horizontal="left" vertical="center" wrapText="1"/>
    </xf>
    <xf numFmtId="0" fontId="22" fillId="12" borderId="50" xfId="0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168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" fillId="15" borderId="70" xfId="0" applyFont="1" applyFill="1" applyBorder="1" applyAlignment="1">
      <alignment horizontal="left" vertical="center" wrapText="1"/>
    </xf>
    <xf numFmtId="1" fontId="0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15" borderId="0" xfId="0" applyFont="1" applyFill="1" applyAlignment="1">
      <alignment horizontal="center"/>
    </xf>
    <xf numFmtId="0" fontId="0" fillId="15" borderId="30" xfId="0" applyFont="1" applyFill="1" applyBorder="1" applyAlignment="1">
      <alignment wrapText="1"/>
    </xf>
    <xf numFmtId="0" fontId="0" fillId="15" borderId="34" xfId="0" applyFont="1" applyFill="1" applyBorder="1" applyAlignment="1">
      <alignment wrapText="1"/>
    </xf>
    <xf numFmtId="2" fontId="0" fillId="3" borderId="30" xfId="0" applyNumberFormat="1" applyFont="1" applyFill="1" applyBorder="1" applyAlignment="1">
      <alignment horizontal="center" wrapText="1"/>
    </xf>
    <xf numFmtId="0" fontId="0" fillId="15" borderId="30" xfId="0" applyFont="1" applyFill="1" applyBorder="1" applyAlignment="1">
      <alignment wrapText="1"/>
    </xf>
    <xf numFmtId="164" fontId="22" fillId="9" borderId="30" xfId="0" applyNumberFormat="1" applyFont="1" applyFill="1" applyBorder="1" applyAlignment="1">
      <alignment horizontal="center" wrapText="1"/>
    </xf>
    <xf numFmtId="0" fontId="22" fillId="9" borderId="30" xfId="0" applyFont="1" applyFill="1" applyBorder="1" applyAlignment="1">
      <alignment wrapText="1"/>
    </xf>
    <xf numFmtId="0" fontId="22" fillId="9" borderId="34" xfId="0" applyFont="1" applyFill="1" applyBorder="1" applyAlignment="1">
      <alignment wrapText="1"/>
    </xf>
    <xf numFmtId="1" fontId="0" fillId="15" borderId="30" xfId="0" applyNumberFormat="1" applyFont="1" applyFill="1" applyBorder="1" applyAlignment="1">
      <alignment horizontal="center" wrapText="1"/>
    </xf>
    <xf numFmtId="0" fontId="0" fillId="15" borderId="34" xfId="0" applyFont="1" applyFill="1" applyBorder="1" applyAlignment="1">
      <alignment wrapText="1"/>
    </xf>
    <xf numFmtId="164" fontId="22" fillId="10" borderId="30" xfId="0" applyNumberFormat="1" applyFont="1" applyFill="1" applyBorder="1" applyAlignment="1">
      <alignment horizontal="center" wrapText="1"/>
    </xf>
    <xf numFmtId="168" fontId="22" fillId="10" borderId="30" xfId="0" applyNumberFormat="1" applyFont="1" applyFill="1" applyBorder="1" applyAlignment="1">
      <alignment horizontal="left" wrapText="1"/>
    </xf>
    <xf numFmtId="168" fontId="22" fillId="10" borderId="34" xfId="0" applyNumberFormat="1" applyFont="1" applyFill="1" applyBorder="1" applyAlignment="1">
      <alignment horizontal="left" wrapText="1"/>
    </xf>
    <xf numFmtId="164" fontId="22" fillId="11" borderId="43" xfId="0" applyNumberFormat="1" applyFont="1" applyFill="1" applyBorder="1" applyAlignment="1">
      <alignment horizontal="center" wrapText="1"/>
    </xf>
    <xf numFmtId="168" fontId="22" fillId="11" borderId="43" xfId="0" applyNumberFormat="1" applyFont="1" applyFill="1" applyBorder="1" applyAlignment="1">
      <alignment horizontal="left" wrapText="1"/>
    </xf>
    <xf numFmtId="168" fontId="22" fillId="11" borderId="46" xfId="0" applyNumberFormat="1" applyFont="1" applyFill="1" applyBorder="1" applyAlignment="1">
      <alignment horizontal="left" wrapText="1"/>
    </xf>
    <xf numFmtId="164" fontId="22" fillId="12" borderId="14" xfId="0" applyNumberFormat="1" applyFont="1" applyFill="1" applyBorder="1" applyAlignment="1">
      <alignment horizontal="center" wrapText="1"/>
    </xf>
    <xf numFmtId="0" fontId="22" fillId="12" borderId="14" xfId="0" applyFont="1" applyFill="1" applyBorder="1" applyAlignment="1">
      <alignment horizontal="left" wrapText="1"/>
    </xf>
    <xf numFmtId="0" fontId="22" fillId="12" borderId="50" xfId="0" applyFont="1" applyFill="1" applyBorder="1" applyAlignment="1">
      <alignment horizontal="left" wrapText="1"/>
    </xf>
    <xf numFmtId="0" fontId="0" fillId="16" borderId="30" xfId="0" applyFont="1" applyFill="1" applyBorder="1" applyAlignment="1">
      <alignment wrapText="1"/>
    </xf>
    <xf numFmtId="0" fontId="0" fillId="16" borderId="34" xfId="0" applyFont="1" applyFill="1" applyBorder="1" applyAlignment="1">
      <alignment wrapText="1"/>
    </xf>
    <xf numFmtId="0" fontId="7" fillId="3" borderId="30" xfId="0" applyFont="1" applyFill="1" applyBorder="1" applyAlignment="1">
      <alignment horizontal="center" wrapText="1"/>
    </xf>
    <xf numFmtId="0" fontId="0" fillId="17" borderId="30" xfId="0" applyFont="1" applyFill="1" applyBorder="1" applyAlignment="1">
      <alignment vertical="center" wrapText="1"/>
    </xf>
    <xf numFmtId="0" fontId="0" fillId="17" borderId="34" xfId="0" applyFont="1" applyFill="1" applyBorder="1" applyAlignment="1">
      <alignment vertical="center" wrapText="1"/>
    </xf>
    <xf numFmtId="1" fontId="7" fillId="3" borderId="30" xfId="0" applyNumberFormat="1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wrapText="1"/>
    </xf>
    <xf numFmtId="0" fontId="0" fillId="17" borderId="34" xfId="0" applyFont="1" applyFill="1" applyBorder="1" applyAlignment="1">
      <alignment wrapText="1"/>
    </xf>
    <xf numFmtId="1" fontId="7" fillId="17" borderId="30" xfId="0" applyNumberFormat="1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wrapText="1"/>
    </xf>
    <xf numFmtId="170" fontId="7" fillId="3" borderId="30" xfId="0" applyNumberFormat="1" applyFont="1" applyFill="1" applyBorder="1" applyAlignment="1">
      <alignment horizontal="center" vertical="center" wrapText="1"/>
    </xf>
    <xf numFmtId="168" fontId="22" fillId="9" borderId="63" xfId="0" applyNumberFormat="1" applyFont="1" applyFill="1" applyBorder="1" applyAlignment="1">
      <alignment horizontal="center" wrapText="1"/>
    </xf>
    <xf numFmtId="0" fontId="0" fillId="17" borderId="30" xfId="0" applyFont="1" applyFill="1" applyBorder="1" applyAlignment="1">
      <alignment vertical="center" wrapText="1"/>
    </xf>
    <xf numFmtId="171" fontId="0" fillId="17" borderId="30" xfId="0" applyNumberFormat="1" applyFont="1" applyFill="1" applyBorder="1" applyAlignment="1">
      <alignment horizontal="center" wrapText="1"/>
    </xf>
    <xf numFmtId="0" fontId="0" fillId="17" borderId="34" xfId="0" applyFont="1" applyFill="1" applyBorder="1" applyAlignment="1">
      <alignment wrapText="1"/>
    </xf>
    <xf numFmtId="164" fontId="0" fillId="8" borderId="30" xfId="0" applyNumberFormat="1" applyFont="1" applyFill="1" applyBorder="1" applyAlignment="1">
      <alignment horizontal="center" wrapText="1"/>
    </xf>
    <xf numFmtId="168" fontId="22" fillId="9" borderId="30" xfId="0" applyNumberFormat="1" applyFont="1" applyFill="1" applyBorder="1" applyAlignment="1">
      <alignment horizontal="center" wrapText="1"/>
    </xf>
    <xf numFmtId="168" fontId="22" fillId="9" borderId="34" xfId="0" applyNumberFormat="1" applyFont="1" applyFill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9" fillId="5" borderId="71" xfId="0" applyFont="1" applyFill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 wrapText="1"/>
    </xf>
    <xf numFmtId="1" fontId="7" fillId="3" borderId="78" xfId="0" applyNumberFormat="1" applyFont="1" applyFill="1" applyBorder="1" applyAlignment="1">
      <alignment horizontal="center" vertical="center" wrapText="1"/>
    </xf>
    <xf numFmtId="168" fontId="21" fillId="9" borderId="61" xfId="0" applyNumberFormat="1" applyFont="1" applyFill="1" applyBorder="1" applyAlignment="1">
      <alignment horizontal="left" vertical="center" wrapText="1"/>
    </xf>
    <xf numFmtId="164" fontId="7" fillId="3" borderId="65" xfId="0" applyNumberFormat="1" applyFont="1" applyFill="1" applyBorder="1" applyAlignment="1">
      <alignment horizontal="center" vertical="center" wrapText="1"/>
    </xf>
    <xf numFmtId="0" fontId="0" fillId="7" borderId="65" xfId="0" applyFont="1" applyFill="1" applyBorder="1" applyAlignment="1">
      <alignment horizontal="left" vertical="center" wrapText="1"/>
    </xf>
    <xf numFmtId="0" fontId="0" fillId="7" borderId="84" xfId="0" applyFont="1" applyFill="1" applyBorder="1" applyAlignment="1">
      <alignment horizontal="center" vertical="center" wrapText="1"/>
    </xf>
    <xf numFmtId="0" fontId="0" fillId="7" borderId="85" xfId="0" applyFont="1" applyFill="1" applyBorder="1" applyAlignment="1">
      <alignment horizontal="left" vertical="center" wrapText="1"/>
    </xf>
    <xf numFmtId="164" fontId="22" fillId="9" borderId="82" xfId="0" applyNumberFormat="1" applyFont="1" applyFill="1" applyBorder="1" applyAlignment="1">
      <alignment horizontal="center" vertical="center" wrapText="1"/>
    </xf>
    <xf numFmtId="168" fontId="21" fillId="9" borderId="82" xfId="0" applyNumberFormat="1" applyFont="1" applyFill="1" applyBorder="1" applyAlignment="1">
      <alignment horizontal="left" vertical="center" wrapText="1"/>
    </xf>
    <xf numFmtId="2" fontId="0" fillId="3" borderId="63" xfId="0" applyNumberFormat="1" applyFont="1" applyFill="1" applyBorder="1" applyAlignment="1">
      <alignment horizontal="center" wrapText="1"/>
    </xf>
    <xf numFmtId="164" fontId="22" fillId="9" borderId="63" xfId="0" applyNumberFormat="1" applyFont="1" applyFill="1" applyBorder="1" applyAlignment="1">
      <alignment horizontal="center" wrapText="1"/>
    </xf>
    <xf numFmtId="1" fontId="0" fillId="15" borderId="63" xfId="0" applyNumberFormat="1" applyFont="1" applyFill="1" applyBorder="1" applyAlignment="1">
      <alignment horizontal="center" wrapText="1"/>
    </xf>
    <xf numFmtId="164" fontId="22" fillId="10" borderId="63" xfId="0" applyNumberFormat="1" applyFont="1" applyFill="1" applyBorder="1" applyAlignment="1">
      <alignment horizontal="center" wrapText="1"/>
    </xf>
    <xf numFmtId="164" fontId="22" fillId="11" borderId="53" xfId="0" applyNumberFormat="1" applyFont="1" applyFill="1" applyBorder="1" applyAlignment="1">
      <alignment horizontal="center" wrapText="1"/>
    </xf>
    <xf numFmtId="164" fontId="22" fillId="12" borderId="49" xfId="0" applyNumberFormat="1" applyFont="1" applyFill="1" applyBorder="1" applyAlignment="1">
      <alignment horizontal="center" wrapText="1"/>
    </xf>
    <xf numFmtId="0" fontId="37" fillId="0" borderId="9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04" xfId="0" applyFont="1" applyBorder="1" applyAlignment="1">
      <alignment vertical="center" wrapText="1"/>
    </xf>
    <xf numFmtId="0" fontId="40" fillId="3" borderId="109" xfId="0" applyFont="1" applyFill="1" applyBorder="1" applyAlignment="1">
      <alignment horizontal="center" vertical="center"/>
    </xf>
    <xf numFmtId="0" fontId="11" fillId="19" borderId="112" xfId="0" applyFont="1" applyFill="1" applyBorder="1" applyAlignment="1">
      <alignment vertical="center"/>
    </xf>
    <xf numFmtId="0" fontId="11" fillId="19" borderId="104" xfId="0" applyFont="1" applyFill="1" applyBorder="1" applyAlignment="1">
      <alignment vertical="center"/>
    </xf>
    <xf numFmtId="0" fontId="7" fillId="5" borderId="119" xfId="0" applyFont="1" applyFill="1" applyBorder="1" applyAlignment="1">
      <alignment horizontal="left" vertical="center" wrapText="1"/>
    </xf>
    <xf numFmtId="169" fontId="7" fillId="3" borderId="120" xfId="0" applyNumberFormat="1" applyFont="1" applyFill="1" applyBorder="1" applyAlignment="1">
      <alignment horizontal="center" vertical="center" wrapText="1"/>
    </xf>
    <xf numFmtId="168" fontId="7" fillId="3" borderId="121" xfId="0" applyNumberFormat="1" applyFont="1" applyFill="1" applyBorder="1" applyAlignment="1">
      <alignment horizontal="center" vertical="center" wrapText="1"/>
    </xf>
    <xf numFmtId="0" fontId="21" fillId="20" borderId="128" xfId="0" applyFont="1" applyFill="1" applyBorder="1" applyAlignment="1">
      <alignment vertical="center" wrapText="1"/>
    </xf>
    <xf numFmtId="0" fontId="21" fillId="20" borderId="129" xfId="0" applyFont="1" applyFill="1" applyBorder="1" applyAlignment="1">
      <alignment vertical="center" wrapText="1"/>
    </xf>
    <xf numFmtId="0" fontId="40" fillId="0" borderId="130" xfId="0" applyFont="1" applyBorder="1" applyAlignment="1">
      <alignment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31" xfId="0" applyFont="1" applyBorder="1" applyAlignment="1">
      <alignment horizontal="center" vertical="center" wrapText="1"/>
    </xf>
    <xf numFmtId="0" fontId="7" fillId="3" borderId="121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vertical="center" wrapText="1"/>
    </xf>
    <xf numFmtId="0" fontId="7" fillId="5" borderId="129" xfId="0" applyFont="1" applyFill="1" applyBorder="1" applyAlignment="1">
      <alignment vertical="center" wrapText="1"/>
    </xf>
    <xf numFmtId="0" fontId="40" fillId="0" borderId="132" xfId="0" applyFont="1" applyBorder="1" applyAlignment="1">
      <alignment horizontal="right" vertical="center" wrapText="1"/>
    </xf>
    <xf numFmtId="4" fontId="41" fillId="8" borderId="30" xfId="0" applyNumberFormat="1" applyFont="1" applyFill="1" applyBorder="1" applyAlignment="1">
      <alignment horizontal="center" vertical="center"/>
    </xf>
    <xf numFmtId="0" fontId="7" fillId="8" borderId="131" xfId="0" applyFont="1" applyFill="1" applyBorder="1" applyAlignment="1">
      <alignment horizontal="left" vertical="center" wrapText="1"/>
    </xf>
    <xf numFmtId="3" fontId="41" fillId="8" borderId="30" xfId="0" applyNumberFormat="1" applyFont="1" applyFill="1" applyBorder="1" applyAlignment="1">
      <alignment horizontal="center" vertical="center"/>
    </xf>
    <xf numFmtId="0" fontId="7" fillId="8" borderId="131" xfId="0" applyFont="1" applyFill="1" applyBorder="1" applyAlignment="1">
      <alignment vertical="center" wrapText="1"/>
    </xf>
    <xf numFmtId="168" fontId="21" fillId="20" borderId="0" xfId="0" applyNumberFormat="1" applyFont="1" applyFill="1" applyAlignment="1">
      <alignment horizontal="center" vertical="center" wrapText="1"/>
    </xf>
    <xf numFmtId="168" fontId="11" fillId="20" borderId="128" xfId="0" applyNumberFormat="1" applyFont="1" applyFill="1" applyBorder="1" applyAlignment="1">
      <alignment vertical="center"/>
    </xf>
    <xf numFmtId="168" fontId="11" fillId="20" borderId="129" xfId="0" applyNumberFormat="1" applyFont="1" applyFill="1" applyBorder="1" applyAlignment="1">
      <alignment vertical="center"/>
    </xf>
    <xf numFmtId="0" fontId="40" fillId="0" borderId="133" xfId="0" applyFont="1" applyBorder="1" applyAlignment="1">
      <alignment horizontal="right" vertical="center" wrapText="1"/>
    </xf>
    <xf numFmtId="4" fontId="41" fillId="8" borderId="134" xfId="0" applyNumberFormat="1" applyFont="1" applyFill="1" applyBorder="1" applyAlignment="1">
      <alignment horizontal="center" vertical="center"/>
    </xf>
    <xf numFmtId="0" fontId="7" fillId="8" borderId="135" xfId="0" applyFont="1" applyFill="1" applyBorder="1" applyAlignment="1">
      <alignment vertical="center" wrapText="1"/>
    </xf>
    <xf numFmtId="168" fontId="21" fillId="20" borderId="119" xfId="0" applyNumberFormat="1" applyFont="1" applyFill="1" applyBorder="1" applyAlignment="1">
      <alignment horizontal="center" vertical="center" wrapText="1"/>
    </xf>
    <xf numFmtId="168" fontId="11" fillId="20" borderId="121" xfId="0" applyNumberFormat="1" applyFont="1" applyFill="1" applyBorder="1" applyAlignment="1">
      <alignment vertical="center"/>
    </xf>
    <xf numFmtId="168" fontId="11" fillId="20" borderId="122" xfId="0" applyNumberFormat="1" applyFont="1" applyFill="1" applyBorder="1" applyAlignment="1">
      <alignment vertical="center"/>
    </xf>
    <xf numFmtId="9" fontId="7" fillId="3" borderId="121" xfId="0" applyNumberFormat="1" applyFont="1" applyFill="1" applyBorder="1" applyAlignment="1">
      <alignment horizontal="center" vertical="center" wrapText="1"/>
    </xf>
    <xf numFmtId="9" fontId="11" fillId="5" borderId="128" xfId="0" applyNumberFormat="1" applyFont="1" applyFill="1" applyBorder="1" applyAlignment="1">
      <alignment vertical="center"/>
    </xf>
    <xf numFmtId="0" fontId="11" fillId="5" borderId="129" xfId="0" applyFont="1" applyFill="1" applyBorder="1" applyAlignment="1">
      <alignment vertical="center"/>
    </xf>
    <xf numFmtId="1" fontId="7" fillId="5" borderId="0" xfId="0" applyNumberFormat="1" applyFont="1" applyFill="1" applyAlignment="1">
      <alignment horizontal="center" vertical="center" wrapText="1"/>
    </xf>
    <xf numFmtId="168" fontId="7" fillId="5" borderId="0" xfId="0" applyNumberFormat="1" applyFont="1" applyFill="1" applyAlignment="1">
      <alignment horizontal="center" vertical="center" wrapText="1"/>
    </xf>
    <xf numFmtId="168" fontId="21" fillId="21" borderId="0" xfId="0" applyNumberFormat="1" applyFont="1" applyFill="1" applyAlignment="1">
      <alignment horizontal="center" vertical="center" wrapText="1"/>
    </xf>
    <xf numFmtId="168" fontId="11" fillId="21" borderId="128" xfId="0" applyNumberFormat="1" applyFont="1" applyFill="1" applyBorder="1" applyAlignment="1">
      <alignment vertical="center"/>
    </xf>
    <xf numFmtId="168" fontId="11" fillId="21" borderId="129" xfId="0" applyNumberFormat="1" applyFont="1" applyFill="1" applyBorder="1" applyAlignment="1">
      <alignment vertical="center"/>
    </xf>
    <xf numFmtId="0" fontId="11" fillId="10" borderId="126" xfId="0" applyFont="1" applyFill="1" applyBorder="1" applyAlignment="1">
      <alignment vertical="center"/>
    </xf>
    <xf numFmtId="168" fontId="21" fillId="10" borderId="0" xfId="0" applyNumberFormat="1" applyFont="1" applyFill="1" applyAlignment="1">
      <alignment horizontal="center" vertical="center" wrapText="1"/>
    </xf>
    <xf numFmtId="168" fontId="11" fillId="10" borderId="128" xfId="0" applyNumberFormat="1" applyFont="1" applyFill="1" applyBorder="1" applyAlignment="1">
      <alignment vertical="center"/>
    </xf>
    <xf numFmtId="168" fontId="11" fillId="10" borderId="129" xfId="0" applyNumberFormat="1" applyFont="1" applyFill="1" applyBorder="1" applyAlignment="1">
      <alignment vertical="center"/>
    </xf>
    <xf numFmtId="168" fontId="21" fillId="11" borderId="0" xfId="0" applyNumberFormat="1" applyFont="1" applyFill="1" applyAlignment="1">
      <alignment horizontal="center" vertical="center" wrapText="1"/>
    </xf>
    <xf numFmtId="168" fontId="11" fillId="11" borderId="128" xfId="0" applyNumberFormat="1" applyFont="1" applyFill="1" applyBorder="1" applyAlignment="1">
      <alignment vertical="center"/>
    </xf>
    <xf numFmtId="168" fontId="11" fillId="11" borderId="129" xfId="0" applyNumberFormat="1" applyFont="1" applyFill="1" applyBorder="1" applyAlignment="1">
      <alignment vertical="center"/>
    </xf>
    <xf numFmtId="168" fontId="21" fillId="12" borderId="114" xfId="0" applyNumberFormat="1" applyFont="1" applyFill="1" applyBorder="1" applyAlignment="1">
      <alignment horizontal="center" vertical="center" wrapText="1"/>
    </xf>
    <xf numFmtId="0" fontId="11" fillId="12" borderId="136" xfId="0" applyFont="1" applyFill="1" applyBorder="1" applyAlignment="1">
      <alignment vertical="center"/>
    </xf>
    <xf numFmtId="0" fontId="11" fillId="12" borderId="115" xfId="0" applyFont="1" applyFill="1" applyBorder="1" applyAlignment="1">
      <alignment vertical="center"/>
    </xf>
    <xf numFmtId="168" fontId="11" fillId="0" borderId="0" xfId="0" applyNumberFormat="1" applyFont="1" applyAlignment="1">
      <alignment vertical="center"/>
    </xf>
    <xf numFmtId="0" fontId="9" fillId="19" borderId="112" xfId="0" applyFont="1" applyFill="1" applyBorder="1" applyAlignment="1">
      <alignment horizontal="center" vertical="center" wrapText="1"/>
    </xf>
    <xf numFmtId="0" fontId="7" fillId="19" borderId="126" xfId="0" applyFont="1" applyFill="1" applyBorder="1" applyAlignment="1">
      <alignment vertical="center" wrapText="1"/>
    </xf>
    <xf numFmtId="0" fontId="7" fillId="5" borderId="107" xfId="0" applyFont="1" applyFill="1" applyBorder="1" applyAlignment="1">
      <alignment vertical="center" wrapText="1"/>
    </xf>
    <xf numFmtId="169" fontId="7" fillId="3" borderId="139" xfId="0" applyNumberFormat="1" applyFont="1" applyFill="1" applyBorder="1" applyAlignment="1">
      <alignment horizontal="center" vertical="center" wrapText="1"/>
    </xf>
    <xf numFmtId="168" fontId="7" fillId="3" borderId="139" xfId="0" applyNumberFormat="1" applyFont="1" applyFill="1" applyBorder="1" applyAlignment="1">
      <alignment horizontal="center" vertical="center" wrapText="1"/>
    </xf>
    <xf numFmtId="0" fontId="22" fillId="20" borderId="128" xfId="0" applyFont="1" applyFill="1" applyBorder="1" applyAlignment="1">
      <alignment horizontal="left" vertical="center" wrapText="1"/>
    </xf>
    <xf numFmtId="0" fontId="22" fillId="20" borderId="129" xfId="0" applyFont="1" applyFill="1" applyBorder="1" applyAlignment="1">
      <alignment horizontal="left" vertical="center" wrapText="1"/>
    </xf>
    <xf numFmtId="0" fontId="7" fillId="3" borderId="139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left" vertical="center" wrapText="1"/>
    </xf>
    <xf numFmtId="0" fontId="7" fillId="5" borderId="129" xfId="0" applyFont="1" applyFill="1" applyBorder="1" applyAlignment="1">
      <alignment horizontal="left" vertical="center" wrapText="1"/>
    </xf>
    <xf numFmtId="168" fontId="22" fillId="20" borderId="128" xfId="0" applyNumberFormat="1" applyFont="1" applyFill="1" applyBorder="1" applyAlignment="1">
      <alignment horizontal="center" vertical="center" wrapText="1"/>
    </xf>
    <xf numFmtId="168" fontId="22" fillId="20" borderId="129" xfId="0" applyNumberFormat="1" applyFont="1" applyFill="1" applyBorder="1" applyAlignment="1">
      <alignment horizontal="center" vertical="center" wrapText="1"/>
    </xf>
    <xf numFmtId="9" fontId="7" fillId="3" borderId="139" xfId="0" applyNumberFormat="1" applyFont="1" applyFill="1" applyBorder="1" applyAlignment="1">
      <alignment horizontal="center" vertical="center" wrapText="1"/>
    </xf>
    <xf numFmtId="9" fontId="7" fillId="5" borderId="128" xfId="0" applyNumberFormat="1" applyFont="1" applyFill="1" applyBorder="1" applyAlignment="1">
      <alignment horizontal="center" vertical="center" wrapText="1"/>
    </xf>
    <xf numFmtId="0" fontId="7" fillId="5" borderId="129" xfId="0" applyFont="1" applyFill="1" applyBorder="1" applyAlignment="1">
      <alignment horizontal="center" vertical="center" wrapText="1"/>
    </xf>
    <xf numFmtId="168" fontId="22" fillId="9" borderId="0" xfId="0" applyNumberFormat="1" applyFont="1" applyFill="1" applyAlignment="1">
      <alignment horizontal="center" vertical="center" wrapText="1"/>
    </xf>
    <xf numFmtId="168" fontId="22" fillId="9" borderId="128" xfId="0" applyNumberFormat="1" applyFont="1" applyFill="1" applyBorder="1" applyAlignment="1">
      <alignment horizontal="center" vertical="center" wrapText="1"/>
    </xf>
    <xf numFmtId="168" fontId="22" fillId="9" borderId="129" xfId="0" applyNumberFormat="1" applyFont="1" applyFill="1" applyBorder="1" applyAlignment="1">
      <alignment horizontal="center" vertical="center" wrapText="1"/>
    </xf>
    <xf numFmtId="0" fontId="21" fillId="10" borderId="126" xfId="0" applyFont="1" applyFill="1" applyBorder="1" applyAlignment="1">
      <alignment horizontal="center" vertical="center" textRotation="90" wrapText="1"/>
    </xf>
    <xf numFmtId="168" fontId="22" fillId="10" borderId="0" xfId="0" applyNumberFormat="1" applyFont="1" applyFill="1" applyAlignment="1">
      <alignment horizontal="center" vertical="center" wrapText="1"/>
    </xf>
    <xf numFmtId="168" fontId="22" fillId="10" borderId="128" xfId="0" applyNumberFormat="1" applyFont="1" applyFill="1" applyBorder="1" applyAlignment="1">
      <alignment horizontal="center" vertical="center" wrapText="1"/>
    </xf>
    <xf numFmtId="168" fontId="22" fillId="10" borderId="129" xfId="0" applyNumberFormat="1" applyFont="1" applyFill="1" applyBorder="1" applyAlignment="1">
      <alignment horizontal="center" vertical="center" wrapText="1"/>
    </xf>
    <xf numFmtId="168" fontId="22" fillId="11" borderId="0" xfId="0" applyNumberFormat="1" applyFont="1" applyFill="1" applyAlignment="1">
      <alignment horizontal="center" vertical="center" wrapText="1"/>
    </xf>
    <xf numFmtId="168" fontId="22" fillId="11" borderId="128" xfId="0" applyNumberFormat="1" applyFont="1" applyFill="1" applyBorder="1" applyAlignment="1">
      <alignment horizontal="center" vertical="center" wrapText="1"/>
    </xf>
    <xf numFmtId="168" fontId="22" fillId="11" borderId="129" xfId="0" applyNumberFormat="1" applyFont="1" applyFill="1" applyBorder="1" applyAlignment="1">
      <alignment horizontal="center" vertical="center" wrapText="1"/>
    </xf>
    <xf numFmtId="168" fontId="22" fillId="12" borderId="114" xfId="0" applyNumberFormat="1" applyFont="1" applyFill="1" applyBorder="1" applyAlignment="1">
      <alignment horizontal="center" vertical="center" wrapText="1"/>
    </xf>
    <xf numFmtId="0" fontId="22" fillId="12" borderId="136" xfId="0" applyFont="1" applyFill="1" applyBorder="1" applyAlignment="1">
      <alignment horizontal="center" vertical="center" wrapText="1"/>
    </xf>
    <xf numFmtId="0" fontId="22" fillId="12" borderId="115" xfId="0" applyFont="1" applyFill="1" applyBorder="1" applyAlignment="1">
      <alignment horizontal="center" vertical="center" wrapText="1"/>
    </xf>
    <xf numFmtId="0" fontId="9" fillId="19" borderId="126" xfId="0" applyFont="1" applyFill="1" applyBorder="1" applyAlignment="1">
      <alignment horizontal="center" vertical="center" wrapText="1"/>
    </xf>
    <xf numFmtId="0" fontId="7" fillId="19" borderId="143" xfId="0" applyFont="1" applyFill="1" applyBorder="1" applyAlignment="1">
      <alignment vertical="center" wrapText="1"/>
    </xf>
    <xf numFmtId="0" fontId="7" fillId="5" borderId="139" xfId="0" applyFont="1" applyFill="1" applyBorder="1" applyAlignment="1">
      <alignment vertical="center" wrapText="1"/>
    </xf>
    <xf numFmtId="0" fontId="22" fillId="20" borderId="106" xfId="0" applyFont="1" applyFill="1" applyBorder="1" applyAlignment="1">
      <alignment horizontal="left" vertical="center" wrapText="1"/>
    </xf>
    <xf numFmtId="0" fontId="42" fillId="5" borderId="128" xfId="0" applyFont="1" applyFill="1" applyBorder="1" applyAlignment="1">
      <alignment horizontal="left" vertical="center" wrapText="1"/>
    </xf>
    <xf numFmtId="0" fontId="42" fillId="5" borderId="129" xfId="0" applyFont="1" applyFill="1" applyBorder="1" applyAlignment="1">
      <alignment horizontal="left" vertical="center" wrapText="1"/>
    </xf>
    <xf numFmtId="168" fontId="22" fillId="20" borderId="144" xfId="0" applyNumberFormat="1" applyFont="1" applyFill="1" applyBorder="1" applyAlignment="1">
      <alignment horizontal="center" vertical="center" wrapText="1"/>
    </xf>
    <xf numFmtId="0" fontId="2" fillId="20" borderId="128" xfId="0" applyFont="1" applyFill="1" applyBorder="1" applyAlignment="1">
      <alignment horizontal="left" vertical="center" wrapText="1"/>
    </xf>
    <xf numFmtId="0" fontId="2" fillId="20" borderId="12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168" fontId="7" fillId="5" borderId="14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7" fillId="5" borderId="144" xfId="0" applyNumberFormat="1" applyFont="1" applyFill="1" applyBorder="1" applyAlignment="1">
      <alignment horizontal="center" vertical="center" wrapText="1"/>
    </xf>
    <xf numFmtId="168" fontId="22" fillId="9" borderId="144" xfId="0" applyNumberFormat="1" applyFont="1" applyFill="1" applyBorder="1" applyAlignment="1">
      <alignment horizontal="center" vertical="center" wrapText="1"/>
    </xf>
    <xf numFmtId="0" fontId="22" fillId="10" borderId="126" xfId="0" applyFont="1" applyFill="1" applyBorder="1" applyAlignment="1">
      <alignment vertical="center" wrapText="1"/>
    </xf>
    <xf numFmtId="168" fontId="22" fillId="10" borderId="144" xfId="0" applyNumberFormat="1" applyFont="1" applyFill="1" applyBorder="1" applyAlignment="1">
      <alignment horizontal="center" vertical="center" wrapText="1"/>
    </xf>
    <xf numFmtId="168" fontId="22" fillId="11" borderId="144" xfId="0" applyNumberFormat="1" applyFont="1" applyFill="1" applyBorder="1" applyAlignment="1">
      <alignment horizontal="center" vertical="center" wrapText="1"/>
    </xf>
    <xf numFmtId="168" fontId="22" fillId="12" borderId="145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right" vertical="center" wrapText="1"/>
    </xf>
    <xf numFmtId="0" fontId="7" fillId="8" borderId="34" xfId="0" applyFont="1" applyFill="1" applyBorder="1" applyAlignment="1">
      <alignment horizontal="left" vertical="center" wrapText="1"/>
    </xf>
    <xf numFmtId="168" fontId="22" fillId="20" borderId="0" xfId="0" applyNumberFormat="1" applyFont="1" applyFill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/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/>
    <xf numFmtId="0" fontId="15" fillId="0" borderId="41" xfId="0" applyFont="1" applyBorder="1" applyAlignment="1">
      <alignment wrapText="1"/>
    </xf>
    <xf numFmtId="0" fontId="3" fillId="0" borderId="42" xfId="0" applyFont="1" applyBorder="1"/>
    <xf numFmtId="0" fontId="17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15" fillId="0" borderId="21" xfId="0" applyFont="1" applyBorder="1" applyAlignment="1">
      <alignment horizontal="left" wrapText="1"/>
    </xf>
    <xf numFmtId="0" fontId="3" fillId="0" borderId="22" xfId="0" applyFont="1" applyBorder="1"/>
    <xf numFmtId="0" fontId="17" fillId="0" borderId="21" xfId="0" applyFont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left" vertical="center" wrapText="1"/>
    </xf>
    <xf numFmtId="0" fontId="33" fillId="0" borderId="16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49" fontId="29" fillId="0" borderId="15" xfId="0" applyNumberFormat="1" applyFont="1" applyBorder="1" applyAlignment="1">
      <alignment horizontal="left" vertical="center" wrapText="1"/>
    </xf>
    <xf numFmtId="0" fontId="29" fillId="0" borderId="16" xfId="0" applyFont="1" applyBorder="1"/>
    <xf numFmtId="49" fontId="10" fillId="0" borderId="21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wrapText="1"/>
    </xf>
    <xf numFmtId="0" fontId="0" fillId="7" borderId="61" xfId="0" applyFont="1" applyFill="1" applyBorder="1" applyAlignment="1">
      <alignment horizontal="left" vertical="center" wrapText="1"/>
    </xf>
    <xf numFmtId="0" fontId="0" fillId="7" borderId="63" xfId="0" applyFont="1" applyFill="1" applyBorder="1" applyAlignment="1">
      <alignment horizontal="left" vertical="center" wrapText="1"/>
    </xf>
    <xf numFmtId="0" fontId="0" fillId="7" borderId="92" xfId="0" applyFont="1" applyFill="1" applyBorder="1" applyAlignment="1">
      <alignment horizontal="left" vertical="center" wrapText="1"/>
    </xf>
    <xf numFmtId="0" fontId="0" fillId="7" borderId="93" xfId="0" applyFont="1" applyFill="1" applyBorder="1" applyAlignment="1">
      <alignment horizontal="left" vertical="center" wrapText="1"/>
    </xf>
    <xf numFmtId="164" fontId="22" fillId="9" borderId="94" xfId="0" applyNumberFormat="1" applyFont="1" applyFill="1" applyBorder="1" applyAlignment="1">
      <alignment horizontal="center" vertical="center" wrapText="1"/>
    </xf>
    <xf numFmtId="164" fontId="22" fillId="9" borderId="95" xfId="0" applyNumberFormat="1" applyFont="1" applyFill="1" applyBorder="1" applyAlignment="1">
      <alignment horizontal="center" vertical="center" wrapText="1"/>
    </xf>
    <xf numFmtId="0" fontId="0" fillId="7" borderId="96" xfId="0" applyFont="1" applyFill="1" applyBorder="1" applyAlignment="1">
      <alignment horizontal="center" vertical="center" wrapText="1"/>
    </xf>
    <xf numFmtId="0" fontId="0" fillId="7" borderId="9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4" xfId="0" applyFont="1" applyBorder="1"/>
    <xf numFmtId="0" fontId="3" fillId="0" borderId="17" xfId="0" applyFont="1" applyBorder="1"/>
    <xf numFmtId="0" fontId="6" fillId="0" borderId="23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57" xfId="0" applyFont="1" applyBorder="1"/>
    <xf numFmtId="0" fontId="6" fillId="0" borderId="27" xfId="0" applyFont="1" applyBorder="1" applyAlignment="1">
      <alignment horizontal="center" vertical="center" wrapText="1"/>
    </xf>
    <xf numFmtId="0" fontId="3" fillId="0" borderId="33" xfId="0" applyFont="1" applyBorder="1"/>
    <xf numFmtId="0" fontId="3" fillId="0" borderId="47" xfId="0" applyFont="1" applyBorder="1"/>
    <xf numFmtId="0" fontId="11" fillId="0" borderId="27" xfId="0" applyFont="1" applyBorder="1" applyAlignment="1">
      <alignment horizontal="left" vertical="center" wrapText="1"/>
    </xf>
    <xf numFmtId="0" fontId="2" fillId="13" borderId="52" xfId="0" applyFont="1" applyFill="1" applyBorder="1" applyAlignment="1">
      <alignment horizontal="center" vertical="center" wrapText="1"/>
    </xf>
    <xf numFmtId="0" fontId="3" fillId="0" borderId="53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8" xfId="0" applyFont="1" applyBorder="1"/>
    <xf numFmtId="0" fontId="3" fillId="0" borderId="59" xfId="0" applyFont="1" applyBorder="1"/>
    <xf numFmtId="10" fontId="2" fillId="13" borderId="52" xfId="0" applyNumberFormat="1" applyFont="1" applyFill="1" applyBorder="1" applyAlignment="1">
      <alignment horizontal="center" vertical="center" wrapText="1"/>
    </xf>
    <xf numFmtId="0" fontId="3" fillId="0" borderId="54" xfId="0" applyFont="1" applyBorder="1"/>
    <xf numFmtId="0" fontId="3" fillId="0" borderId="60" xfId="0" applyFont="1" applyBorder="1"/>
    <xf numFmtId="168" fontId="0" fillId="8" borderId="61" xfId="0" applyNumberFormat="1" applyFont="1" applyFill="1" applyBorder="1" applyAlignment="1">
      <alignment horizontal="center" vertical="center" wrapText="1"/>
    </xf>
    <xf numFmtId="168" fontId="0" fillId="8" borderId="63" xfId="0" applyNumberFormat="1" applyFont="1" applyFill="1" applyBorder="1" applyAlignment="1">
      <alignment horizontal="center" vertical="center" wrapText="1"/>
    </xf>
    <xf numFmtId="164" fontId="22" fillId="9" borderId="61" xfId="0" applyNumberFormat="1" applyFont="1" applyFill="1" applyBorder="1" applyAlignment="1">
      <alignment horizontal="center" vertical="center" wrapText="1"/>
    </xf>
    <xf numFmtId="164" fontId="22" fillId="9" borderId="63" xfId="0" applyNumberFormat="1" applyFont="1" applyFill="1" applyBorder="1" applyAlignment="1">
      <alignment horizontal="center" vertical="center" wrapText="1"/>
    </xf>
    <xf numFmtId="164" fontId="22" fillId="10" borderId="61" xfId="0" applyNumberFormat="1" applyFont="1" applyFill="1" applyBorder="1" applyAlignment="1">
      <alignment horizontal="center" vertical="center" wrapText="1"/>
    </xf>
    <xf numFmtId="164" fontId="22" fillId="10" borderId="63" xfId="0" applyNumberFormat="1" applyFont="1" applyFill="1" applyBorder="1" applyAlignment="1">
      <alignment horizontal="center" vertical="center" wrapText="1"/>
    </xf>
    <xf numFmtId="164" fontId="22" fillId="11" borderId="61" xfId="0" applyNumberFormat="1" applyFont="1" applyFill="1" applyBorder="1" applyAlignment="1">
      <alignment horizontal="center" vertical="center" wrapText="1"/>
    </xf>
    <xf numFmtId="164" fontId="22" fillId="11" borderId="63" xfId="0" applyNumberFormat="1" applyFont="1" applyFill="1" applyBorder="1" applyAlignment="1">
      <alignment horizontal="center" vertical="center" wrapText="1"/>
    </xf>
    <xf numFmtId="164" fontId="22" fillId="12" borderId="18" xfId="0" applyNumberFormat="1" applyFont="1" applyFill="1" applyBorder="1" applyAlignment="1">
      <alignment horizontal="center" vertical="center" wrapText="1"/>
    </xf>
    <xf numFmtId="164" fontId="22" fillId="12" borderId="49" xfId="0" applyNumberFormat="1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wrapText="1"/>
    </xf>
    <xf numFmtId="0" fontId="0" fillId="0" borderId="73" xfId="0" applyFont="1" applyBorder="1" applyAlignment="1"/>
    <xf numFmtId="0" fontId="2" fillId="0" borderId="75" xfId="0" applyFont="1" applyBorder="1" applyAlignment="1">
      <alignment vertical="center" wrapText="1"/>
    </xf>
    <xf numFmtId="0" fontId="3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79" xfId="0" applyFont="1" applyBorder="1"/>
    <xf numFmtId="0" fontId="3" fillId="0" borderId="80" xfId="0" applyFont="1" applyBorder="1"/>
    <xf numFmtId="0" fontId="3" fillId="0" borderId="76" xfId="0" applyFont="1" applyBorder="1"/>
    <xf numFmtId="0" fontId="3" fillId="0" borderId="81" xfId="0" applyFont="1" applyBorder="1"/>
    <xf numFmtId="0" fontId="2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21" fillId="9" borderId="28" xfId="0" applyFont="1" applyFill="1" applyBorder="1" applyAlignment="1">
      <alignment vertical="center" wrapText="1"/>
    </xf>
    <xf numFmtId="0" fontId="3" fillId="0" borderId="29" xfId="0" applyFont="1" applyBorder="1"/>
    <xf numFmtId="0" fontId="2" fillId="7" borderId="28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0" borderId="83" xfId="0" applyFont="1" applyBorder="1"/>
    <xf numFmtId="0" fontId="2" fillId="7" borderId="94" xfId="0" applyFont="1" applyFill="1" applyBorder="1" applyAlignment="1">
      <alignment horizontal="center" vertical="center" wrapText="1"/>
    </xf>
    <xf numFmtId="0" fontId="2" fillId="7" borderId="95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3" fillId="0" borderId="82" xfId="0" applyFont="1" applyBorder="1"/>
    <xf numFmtId="0" fontId="0" fillId="7" borderId="28" xfId="0" applyFont="1" applyFill="1" applyBorder="1" applyAlignment="1">
      <alignment vertical="center" wrapText="1"/>
    </xf>
    <xf numFmtId="0" fontId="0" fillId="7" borderId="28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2" fillId="7" borderId="1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9" xfId="0" applyFont="1" applyBorder="1"/>
    <xf numFmtId="0" fontId="2" fillId="13" borderId="67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0" fillId="13" borderId="28" xfId="0" applyFont="1" applyFill="1" applyBorder="1" applyAlignment="1">
      <alignment vertical="center" wrapText="1"/>
    </xf>
    <xf numFmtId="0" fontId="22" fillId="9" borderId="28" xfId="0" applyFont="1" applyFill="1" applyBorder="1" applyAlignment="1">
      <alignment vertical="center" wrapText="1"/>
    </xf>
    <xf numFmtId="0" fontId="22" fillId="11" borderId="28" xfId="0" applyFont="1" applyFill="1" applyBorder="1" applyAlignment="1">
      <alignment horizontal="left" vertical="center" wrapText="1"/>
    </xf>
    <xf numFmtId="0" fontId="22" fillId="11" borderId="28" xfId="0" applyFont="1" applyFill="1" applyBorder="1" applyAlignment="1">
      <alignment vertical="center" wrapText="1"/>
    </xf>
    <xf numFmtId="0" fontId="2" fillId="14" borderId="67" xfId="0" applyFont="1" applyFill="1" applyBorder="1" applyAlignment="1">
      <alignment horizontal="center" vertical="center" wrapText="1"/>
    </xf>
    <xf numFmtId="0" fontId="3" fillId="0" borderId="68" xfId="0" applyFont="1" applyBorder="1"/>
    <xf numFmtId="168" fontId="22" fillId="9" borderId="28" xfId="0" applyNumberFormat="1" applyFont="1" applyFill="1" applyBorder="1" applyAlignment="1">
      <alignment horizontal="left" vertical="center" wrapText="1"/>
    </xf>
    <xf numFmtId="168" fontId="22" fillId="10" borderId="28" xfId="0" applyNumberFormat="1" applyFont="1" applyFill="1" applyBorder="1" applyAlignment="1">
      <alignment horizontal="left" vertical="center" wrapText="1"/>
    </xf>
    <xf numFmtId="0" fontId="22" fillId="11" borderId="28" xfId="0" applyFont="1" applyFill="1" applyBorder="1" applyAlignment="1">
      <alignment wrapText="1"/>
    </xf>
    <xf numFmtId="0" fontId="22" fillId="12" borderId="48" xfId="0" applyFont="1" applyFill="1" applyBorder="1" applyAlignment="1">
      <alignment wrapText="1"/>
    </xf>
    <xf numFmtId="0" fontId="3" fillId="0" borderId="49" xfId="0" applyFont="1" applyBorder="1"/>
    <xf numFmtId="0" fontId="0" fillId="17" borderId="28" xfId="0" applyFont="1" applyFill="1" applyBorder="1" applyAlignment="1">
      <alignment vertical="center" wrapText="1"/>
    </xf>
    <xf numFmtId="0" fontId="0" fillId="17" borderId="28" xfId="0" applyFont="1" applyFill="1" applyBorder="1" applyAlignment="1">
      <alignment wrapText="1"/>
    </xf>
    <xf numFmtId="0" fontId="2" fillId="13" borderId="28" xfId="0" applyFont="1" applyFill="1" applyBorder="1" applyAlignment="1">
      <alignment vertical="center" wrapText="1"/>
    </xf>
    <xf numFmtId="0" fontId="22" fillId="11" borderId="28" xfId="0" applyFont="1" applyFill="1" applyBorder="1" applyAlignment="1">
      <alignment horizontal="left" wrapText="1"/>
    </xf>
    <xf numFmtId="168" fontId="22" fillId="10" borderId="28" xfId="0" applyNumberFormat="1" applyFont="1" applyFill="1" applyBorder="1" applyAlignment="1">
      <alignment horizontal="left" wrapText="1"/>
    </xf>
    <xf numFmtId="168" fontId="22" fillId="9" borderId="28" xfId="0" applyNumberFormat="1" applyFont="1" applyFill="1" applyBorder="1" applyAlignment="1">
      <alignment horizontal="left" wrapText="1"/>
    </xf>
    <xf numFmtId="0" fontId="2" fillId="15" borderId="28" xfId="0" applyFont="1" applyFill="1" applyBorder="1" applyAlignment="1">
      <alignment wrapText="1"/>
    </xf>
    <xf numFmtId="0" fontId="0" fillId="15" borderId="28" xfId="0" applyFont="1" applyFill="1" applyBorder="1" applyAlignment="1">
      <alignment wrapText="1"/>
    </xf>
    <xf numFmtId="0" fontId="2" fillId="16" borderId="28" xfId="0" applyFont="1" applyFill="1" applyBorder="1" applyAlignment="1">
      <alignment horizontal="left" vertical="center" wrapText="1"/>
    </xf>
    <xf numFmtId="0" fontId="0" fillId="16" borderId="28" xfId="0" applyFont="1" applyFill="1" applyBorder="1" applyAlignment="1">
      <alignment wrapText="1"/>
    </xf>
    <xf numFmtId="0" fontId="2" fillId="17" borderId="28" xfId="0" applyFont="1" applyFill="1" applyBorder="1" applyAlignment="1">
      <alignment wrapText="1"/>
    </xf>
    <xf numFmtId="0" fontId="22" fillId="9" borderId="28" xfId="0" applyFont="1" applyFill="1" applyBorder="1" applyAlignment="1">
      <alignment wrapText="1"/>
    </xf>
    <xf numFmtId="0" fontId="2" fillId="18" borderId="11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wrapText="1"/>
    </xf>
    <xf numFmtId="0" fontId="2" fillId="18" borderId="28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15" borderId="11" xfId="0" applyFont="1" applyFill="1" applyBorder="1" applyAlignment="1">
      <alignment horizontal="center" vertical="center" wrapText="1"/>
    </xf>
    <xf numFmtId="0" fontId="0" fillId="15" borderId="61" xfId="0" applyFont="1" applyFill="1" applyBorder="1" applyAlignment="1">
      <alignment wrapText="1"/>
    </xf>
    <xf numFmtId="0" fontId="0" fillId="15" borderId="90" xfId="0" applyFont="1" applyFill="1" applyBorder="1" applyAlignment="1">
      <alignment wrapText="1"/>
    </xf>
    <xf numFmtId="0" fontId="2" fillId="15" borderId="86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2" fillId="15" borderId="52" xfId="0" applyFont="1" applyFill="1" applyBorder="1" applyAlignment="1">
      <alignment vertical="center" wrapText="1"/>
    </xf>
    <xf numFmtId="0" fontId="2" fillId="15" borderId="88" xfId="0" applyFont="1" applyFill="1" applyBorder="1" applyAlignment="1">
      <alignment vertical="center" wrapText="1"/>
    </xf>
    <xf numFmtId="0" fontId="2" fillId="15" borderId="67" xfId="0" applyFont="1" applyFill="1" applyBorder="1" applyAlignment="1">
      <alignment vertical="center" wrapText="1"/>
    </xf>
    <xf numFmtId="0" fontId="2" fillId="15" borderId="89" xfId="0" applyFont="1" applyFill="1" applyBorder="1" applyAlignment="1">
      <alignment vertical="center" wrapText="1"/>
    </xf>
    <xf numFmtId="0" fontId="0" fillId="17" borderId="11" xfId="0" applyFont="1" applyFill="1" applyBorder="1" applyAlignment="1">
      <alignment wrapText="1"/>
    </xf>
    <xf numFmtId="0" fontId="2" fillId="15" borderId="83" xfId="0" applyFont="1" applyFill="1" applyBorder="1" applyAlignment="1">
      <alignment horizontal="center" vertical="center" wrapText="1"/>
    </xf>
    <xf numFmtId="0" fontId="0" fillId="15" borderId="61" xfId="0" applyFont="1" applyFill="1" applyBorder="1" applyAlignment="1">
      <alignment horizontal="center" vertical="center" wrapText="1"/>
    </xf>
    <xf numFmtId="0" fontId="0" fillId="15" borderId="90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164" fontId="22" fillId="10" borderId="61" xfId="0" applyNumberFormat="1" applyFont="1" applyFill="1" applyBorder="1" applyAlignment="1">
      <alignment horizontal="center" wrapText="1"/>
    </xf>
    <xf numFmtId="164" fontId="22" fillId="10" borderId="90" xfId="0" applyNumberFormat="1" applyFont="1" applyFill="1" applyBorder="1" applyAlignment="1">
      <alignment horizontal="center" wrapText="1"/>
    </xf>
    <xf numFmtId="164" fontId="22" fillId="11" borderId="61" xfId="0" applyNumberFormat="1" applyFont="1" applyFill="1" applyBorder="1" applyAlignment="1">
      <alignment horizontal="center" wrapText="1"/>
    </xf>
    <xf numFmtId="164" fontId="22" fillId="11" borderId="90" xfId="0" applyNumberFormat="1" applyFont="1" applyFill="1" applyBorder="1" applyAlignment="1">
      <alignment horizontal="center" wrapText="1"/>
    </xf>
    <xf numFmtId="164" fontId="22" fillId="12" borderId="18" xfId="0" applyNumberFormat="1" applyFont="1" applyFill="1" applyBorder="1" applyAlignment="1">
      <alignment horizontal="center" wrapText="1"/>
    </xf>
    <xf numFmtId="164" fontId="22" fillId="12" borderId="9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0" fontId="12" fillId="15" borderId="61" xfId="0" applyFont="1" applyFill="1" applyBorder="1" applyAlignment="1">
      <alignment horizontal="center"/>
    </xf>
    <xf numFmtId="0" fontId="12" fillId="15" borderId="90" xfId="0" applyFont="1" applyFill="1" applyBorder="1" applyAlignment="1">
      <alignment horizontal="center"/>
    </xf>
    <xf numFmtId="164" fontId="22" fillId="9" borderId="61" xfId="0" applyNumberFormat="1" applyFont="1" applyFill="1" applyBorder="1" applyAlignment="1">
      <alignment horizontal="center" wrapText="1"/>
    </xf>
    <xf numFmtId="164" fontId="22" fillId="9" borderId="90" xfId="0" applyNumberFormat="1" applyFont="1" applyFill="1" applyBorder="1" applyAlignment="1">
      <alignment horizontal="center" wrapText="1"/>
    </xf>
    <xf numFmtId="1" fontId="0" fillId="15" borderId="61" xfId="0" applyNumberFormat="1" applyFont="1" applyFill="1" applyBorder="1" applyAlignment="1">
      <alignment horizontal="center" wrapText="1"/>
    </xf>
    <xf numFmtId="1" fontId="0" fillId="15" borderId="90" xfId="0" applyNumberFormat="1" applyFont="1" applyFill="1" applyBorder="1" applyAlignment="1">
      <alignment horizontal="center" wrapText="1"/>
    </xf>
    <xf numFmtId="0" fontId="22" fillId="12" borderId="48" xfId="0" applyFont="1" applyFill="1" applyBorder="1" applyAlignment="1">
      <alignment vertical="center" wrapText="1"/>
    </xf>
    <xf numFmtId="0" fontId="2" fillId="15" borderId="28" xfId="0" applyFont="1" applyFill="1" applyBorder="1" applyAlignment="1">
      <alignment horizontal="left" vertical="center" wrapText="1"/>
    </xf>
    <xf numFmtId="0" fontId="0" fillId="8" borderId="28" xfId="0" applyFont="1" applyFill="1" applyBorder="1" applyAlignment="1">
      <alignment horizontal="left" vertical="center" wrapText="1"/>
    </xf>
    <xf numFmtId="0" fontId="21" fillId="10" borderId="28" xfId="0" applyFont="1" applyFill="1" applyBorder="1" applyAlignment="1">
      <alignment vertical="center" wrapText="1"/>
    </xf>
    <xf numFmtId="0" fontId="21" fillId="11" borderId="28" xfId="0" applyFont="1" applyFill="1" applyBorder="1" applyAlignment="1">
      <alignment horizontal="left" vertical="center" wrapText="1"/>
    </xf>
    <xf numFmtId="0" fontId="21" fillId="11" borderId="28" xfId="0" applyFont="1" applyFill="1" applyBorder="1" applyAlignment="1">
      <alignment vertical="center" wrapText="1"/>
    </xf>
    <xf numFmtId="0" fontId="21" fillId="12" borderId="48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7" fillId="0" borderId="99" xfId="0" applyFont="1" applyBorder="1" applyAlignment="1">
      <alignment horizontal="center" vertical="center" wrapText="1"/>
    </xf>
    <xf numFmtId="0" fontId="3" fillId="0" borderId="99" xfId="0" applyFont="1" applyBorder="1"/>
    <xf numFmtId="0" fontId="3" fillId="0" borderId="100" xfId="0" applyFont="1" applyBorder="1"/>
    <xf numFmtId="0" fontId="38" fillId="0" borderId="101" xfId="0" applyFont="1" applyBorder="1" applyAlignment="1">
      <alignment vertical="center" wrapText="1"/>
    </xf>
    <xf numFmtId="0" fontId="39" fillId="0" borderId="102" xfId="0" applyFont="1" applyBorder="1"/>
    <xf numFmtId="0" fontId="39" fillId="0" borderId="103" xfId="0" applyFont="1" applyBorder="1"/>
    <xf numFmtId="0" fontId="7" fillId="0" borderId="105" xfId="0" applyFont="1" applyBorder="1" applyAlignment="1">
      <alignment vertical="center" wrapText="1"/>
    </xf>
    <xf numFmtId="0" fontId="3" fillId="0" borderId="106" xfId="0" applyFont="1" applyBorder="1"/>
    <xf numFmtId="0" fontId="7" fillId="0" borderId="107" xfId="0" applyFont="1" applyBorder="1" applyAlignment="1">
      <alignment horizontal="center" vertical="center" wrapText="1"/>
    </xf>
    <xf numFmtId="0" fontId="3" fillId="0" borderId="108" xfId="0" applyFont="1" applyBorder="1"/>
    <xf numFmtId="0" fontId="38" fillId="0" borderId="110" xfId="0" applyFont="1" applyBorder="1" applyAlignment="1">
      <alignment horizontal="left" vertical="center"/>
    </xf>
    <xf numFmtId="0" fontId="39" fillId="0" borderId="111" xfId="0" applyFont="1" applyBorder="1"/>
    <xf numFmtId="0" fontId="21" fillId="21" borderId="126" xfId="0" applyFont="1" applyFill="1" applyBorder="1" applyAlignment="1">
      <alignment horizontal="center" vertical="center" textRotation="90" wrapText="1"/>
    </xf>
    <xf numFmtId="0" fontId="3" fillId="0" borderId="126" xfId="0" applyFont="1" applyBorder="1"/>
    <xf numFmtId="0" fontId="7" fillId="5" borderId="127" xfId="0" applyFont="1" applyFill="1" applyBorder="1" applyAlignment="1">
      <alignment vertical="center" wrapText="1"/>
    </xf>
    <xf numFmtId="0" fontId="3" fillId="0" borderId="121" xfId="0" applyFont="1" applyBorder="1"/>
    <xf numFmtId="0" fontId="21" fillId="19" borderId="113" xfId="0" applyFont="1" applyFill="1" applyBorder="1" applyAlignment="1">
      <alignment horizontal="center" vertical="center" wrapText="1"/>
    </xf>
    <xf numFmtId="0" fontId="3" fillId="0" borderId="114" xfId="0" applyFont="1" applyBorder="1"/>
    <xf numFmtId="0" fontId="3" fillId="0" borderId="115" xfId="0" applyFont="1" applyBorder="1"/>
    <xf numFmtId="0" fontId="10" fillId="0" borderId="116" xfId="0" applyFont="1" applyBorder="1" applyAlignment="1">
      <alignment horizontal="center" wrapText="1"/>
    </xf>
    <xf numFmtId="0" fontId="10" fillId="0" borderId="117" xfId="0" applyFont="1" applyBorder="1" applyAlignment="1">
      <alignment horizontal="center" wrapText="1"/>
    </xf>
    <xf numFmtId="0" fontId="10" fillId="0" borderId="118" xfId="0" applyFont="1" applyBorder="1" applyAlignment="1">
      <alignment horizontal="center" wrapText="1"/>
    </xf>
    <xf numFmtId="0" fontId="10" fillId="0" borderId="123" xfId="0" applyFont="1" applyBorder="1" applyAlignment="1">
      <alignment horizontal="center" wrapText="1"/>
    </xf>
    <xf numFmtId="0" fontId="10" fillId="0" borderId="124" xfId="0" applyFont="1" applyBorder="1" applyAlignment="1">
      <alignment horizontal="center" wrapText="1"/>
    </xf>
    <xf numFmtId="0" fontId="10" fillId="0" borderId="125" xfId="0" applyFont="1" applyBorder="1" applyAlignment="1">
      <alignment horizontal="center" wrapText="1"/>
    </xf>
    <xf numFmtId="0" fontId="21" fillId="19" borderId="119" xfId="0" applyFont="1" applyFill="1" applyBorder="1" applyAlignment="1">
      <alignment horizontal="center" vertical="center" wrapText="1"/>
    </xf>
    <xf numFmtId="0" fontId="3" fillId="0" borderId="122" xfId="0" applyFont="1" applyBorder="1"/>
    <xf numFmtId="0" fontId="21" fillId="20" borderId="126" xfId="0" applyFont="1" applyFill="1" applyBorder="1" applyAlignment="1">
      <alignment horizontal="center" vertical="center" textRotation="90" wrapText="1"/>
    </xf>
    <xf numFmtId="0" fontId="7" fillId="5" borderId="119" xfId="0" applyFont="1" applyFill="1" applyBorder="1" applyAlignment="1">
      <alignment horizontal="center" vertical="center" wrapText="1"/>
    </xf>
    <xf numFmtId="0" fontId="3" fillId="0" borderId="105" xfId="0" applyFont="1" applyBorder="1"/>
    <xf numFmtId="0" fontId="21" fillId="20" borderId="0" xfId="0" applyFont="1" applyFill="1" applyAlignment="1">
      <alignment vertical="center" wrapText="1"/>
    </xf>
    <xf numFmtId="0" fontId="3" fillId="0" borderId="128" xfId="0" applyFont="1" applyBorder="1"/>
    <xf numFmtId="0" fontId="21" fillId="21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21" fillId="20" borderId="119" xfId="0" applyFont="1" applyFill="1" applyBorder="1" applyAlignment="1">
      <alignment vertical="center" wrapText="1"/>
    </xf>
    <xf numFmtId="0" fontId="21" fillId="10" borderId="0" xfId="0" applyFont="1" applyFill="1" applyAlignment="1">
      <alignment vertical="center" wrapText="1"/>
    </xf>
    <xf numFmtId="0" fontId="21" fillId="12" borderId="126" xfId="0" applyFont="1" applyFill="1" applyBorder="1" applyAlignment="1">
      <alignment horizontal="center" vertical="center" textRotation="90" wrapText="1"/>
    </xf>
    <xf numFmtId="0" fontId="3" fillId="0" borderId="113" xfId="0" applyFont="1" applyBorder="1"/>
    <xf numFmtId="0" fontId="21" fillId="11" borderId="0" xfId="0" applyFont="1" applyFill="1" applyAlignment="1">
      <alignment vertical="center" wrapText="1"/>
    </xf>
    <xf numFmtId="0" fontId="21" fillId="12" borderId="114" xfId="0" applyFont="1" applyFill="1" applyBorder="1" applyAlignment="1">
      <alignment vertical="center" wrapText="1"/>
    </xf>
    <xf numFmtId="0" fontId="3" fillId="0" borderId="136" xfId="0" applyFont="1" applyBorder="1"/>
    <xf numFmtId="0" fontId="22" fillId="20" borderId="0" xfId="0" applyFont="1" applyFill="1" applyAlignment="1">
      <alignment horizontal="left" vertical="center" wrapText="1"/>
    </xf>
    <xf numFmtId="0" fontId="3" fillId="0" borderId="119" xfId="0" applyFont="1" applyBorder="1"/>
    <xf numFmtId="0" fontId="7" fillId="5" borderId="140" xfId="0" applyFont="1" applyFill="1" applyBorder="1" applyAlignment="1">
      <alignment horizontal="center" vertical="center" wrapText="1"/>
    </xf>
    <xf numFmtId="0" fontId="3" fillId="0" borderId="141" xfId="0" applyFont="1" applyBorder="1"/>
    <xf numFmtId="0" fontId="3" fillId="0" borderId="142" xfId="0" applyFont="1" applyBorder="1"/>
    <xf numFmtId="0" fontId="7" fillId="5" borderId="140" xfId="0" applyFont="1" applyFill="1" applyBorder="1" applyAlignment="1">
      <alignment vertical="center" wrapText="1"/>
    </xf>
    <xf numFmtId="0" fontId="7" fillId="5" borderId="10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22" fillId="20" borderId="105" xfId="0" applyFont="1" applyFill="1" applyBorder="1" applyAlignment="1">
      <alignment vertical="center" wrapText="1"/>
    </xf>
    <xf numFmtId="0" fontId="21" fillId="19" borderId="137" xfId="0" applyFont="1" applyFill="1" applyBorder="1" applyAlignment="1">
      <alignment horizontal="center" vertical="center" wrapText="1"/>
    </xf>
    <xf numFmtId="0" fontId="3" fillId="0" borderId="137" xfId="0" applyFont="1" applyBorder="1"/>
    <xf numFmtId="0" fontId="3" fillId="0" borderId="138" xfId="0" applyFont="1" applyBorder="1"/>
    <xf numFmtId="0" fontId="22" fillId="20" borderId="0" xfId="0" applyFont="1" applyFill="1" applyAlignment="1">
      <alignment vertical="center" wrapText="1"/>
    </xf>
    <xf numFmtId="0" fontId="21" fillId="9" borderId="126" xfId="0" applyFont="1" applyFill="1" applyBorder="1" applyAlignment="1">
      <alignment horizontal="center" vertical="center" textRotation="90" wrapText="1"/>
    </xf>
    <xf numFmtId="0" fontId="22" fillId="9" borderId="0" xfId="0" applyFont="1" applyFill="1" applyAlignment="1">
      <alignment vertical="center" wrapText="1"/>
    </xf>
    <xf numFmtId="0" fontId="22" fillId="10" borderId="0" xfId="0" applyFont="1" applyFill="1" applyAlignment="1">
      <alignment vertical="center" wrapText="1"/>
    </xf>
    <xf numFmtId="0" fontId="22" fillId="11" borderId="0" xfId="0" applyFont="1" applyFill="1" applyAlignment="1">
      <alignment horizontal="left" vertical="center" wrapText="1"/>
    </xf>
    <xf numFmtId="0" fontId="22" fillId="11" borderId="0" xfId="0" applyFont="1" applyFill="1" applyAlignment="1">
      <alignment vertical="center" wrapText="1"/>
    </xf>
    <xf numFmtId="0" fontId="22" fillId="12" borderId="114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adm.gov.it/portale/dogane/operatore/accise/benefici-per-il-gasolio-da-autotrazione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dgsaie.mise.gov.it/prezzi_carburanti_settimanali.php" TargetMode="External"/><Relationship Id="rId1" Type="http://schemas.openxmlformats.org/officeDocument/2006/relationships/hyperlink" Target="https://dgsaie.mise.gov.it/prezzi_carburanti_settimanali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sprambiente.gov.it/@@search?sort_on=created&amp;sort_order=reverse&amp;SearchableText=Fattori%20di%20emissione%20atmosferica%20di%20gas%20a%20effetto%20serra%20nel%20settore%20elettrico%20nazionale" TargetMode="External"/><Relationship Id="rId4" Type="http://schemas.openxmlformats.org/officeDocument/2006/relationships/hyperlink" Target="https://appsso.eurostat.ec.europa.eu/nui/submitViewTableAction.d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1" sqref="B1:C1"/>
    </sheetView>
  </sheetViews>
  <sheetFormatPr defaultColWidth="14.453125" defaultRowHeight="15" customHeight="1"/>
  <cols>
    <col min="1" max="1" width="13.7265625" customWidth="1"/>
    <col min="2" max="2" width="20.1796875" customWidth="1"/>
    <col min="3" max="3" width="139.453125" customWidth="1"/>
    <col min="4" max="4" width="10.81640625" customWidth="1"/>
    <col min="5" max="5" width="74.7265625" customWidth="1"/>
    <col min="6" max="6" width="10.81640625" customWidth="1"/>
    <col min="7" max="26" width="10.7265625" customWidth="1"/>
  </cols>
  <sheetData>
    <row r="1" spans="1:26" ht="54.75" customHeight="1">
      <c r="A1" s="1"/>
      <c r="B1" s="294" t="s">
        <v>1</v>
      </c>
      <c r="C1" s="29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3.5" customHeight="1">
      <c r="A2" s="9"/>
      <c r="B2" s="296" t="s">
        <v>126</v>
      </c>
      <c r="C2" s="29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.5" customHeight="1">
      <c r="A3" s="9"/>
      <c r="B3" s="298"/>
      <c r="C3" s="290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4" customHeight="1">
      <c r="A4" s="9"/>
      <c r="B4" s="299" t="s">
        <v>12</v>
      </c>
      <c r="C4" s="290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4" customHeight="1">
      <c r="A5" s="9"/>
      <c r="B5" s="20"/>
      <c r="C5" s="22" t="s">
        <v>7</v>
      </c>
      <c r="D5" s="23"/>
      <c r="E5" s="23"/>
      <c r="F5" s="2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52.5" customHeight="1">
      <c r="A6" s="9"/>
      <c r="B6" s="300" t="s">
        <v>17</v>
      </c>
      <c r="C6" s="290"/>
      <c r="D6" s="23"/>
      <c r="E6" s="23"/>
      <c r="F6" s="2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4" customHeight="1">
      <c r="A7" s="9"/>
      <c r="B7" s="27">
        <v>1.956</v>
      </c>
      <c r="C7" s="22" t="s">
        <v>19</v>
      </c>
      <c r="D7" s="23"/>
      <c r="E7" s="23"/>
      <c r="F7" s="2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" customHeight="1">
      <c r="A8" s="9"/>
      <c r="B8" s="29"/>
      <c r="C8" s="30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50.25" customHeight="1">
      <c r="A9" s="9"/>
      <c r="B9" s="292" t="s">
        <v>127</v>
      </c>
      <c r="C9" s="293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4" customHeight="1">
      <c r="A10" s="9"/>
      <c r="B10" s="34"/>
      <c r="C10" s="35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9.5" customHeight="1">
      <c r="A11" s="9"/>
      <c r="B11" s="36"/>
      <c r="C11" s="18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4.75" customHeight="1">
      <c r="A12" s="1"/>
      <c r="B12" s="294" t="s">
        <v>23</v>
      </c>
      <c r="C12" s="295"/>
      <c r="D12" s="5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75" customHeight="1">
      <c r="A13" s="9"/>
      <c r="B13" s="289" t="s">
        <v>25</v>
      </c>
      <c r="C13" s="290"/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87.75" customHeight="1">
      <c r="A14" s="9"/>
      <c r="B14" s="291" t="s">
        <v>28</v>
      </c>
      <c r="C14" s="290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4" customHeight="1">
      <c r="A15" s="9"/>
      <c r="B15" s="291" t="s">
        <v>30</v>
      </c>
      <c r="C15" s="290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4" customHeight="1">
      <c r="A16" s="9"/>
      <c r="B16" s="291" t="s">
        <v>33</v>
      </c>
      <c r="C16" s="290"/>
      <c r="D16" s="18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4" customHeight="1">
      <c r="A17" s="9"/>
      <c r="B17" s="291" t="s">
        <v>35</v>
      </c>
      <c r="C17" s="290"/>
      <c r="D17" s="18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4" customHeight="1">
      <c r="A18" s="9"/>
      <c r="B18" s="291" t="s">
        <v>37</v>
      </c>
      <c r="C18" s="290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4" customHeight="1">
      <c r="A19" s="9"/>
      <c r="B19" s="291" t="s">
        <v>38</v>
      </c>
      <c r="C19" s="290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4" customHeight="1">
      <c r="A20" s="9"/>
      <c r="B20" s="291" t="s">
        <v>40</v>
      </c>
      <c r="C20" s="290"/>
      <c r="D20" s="18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4" customHeight="1">
      <c r="A21" s="9"/>
      <c r="B21" s="291"/>
      <c r="C21" s="290"/>
      <c r="D21" s="18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4" customHeight="1">
      <c r="A22" s="9"/>
      <c r="B22" s="291" t="s">
        <v>43</v>
      </c>
      <c r="C22" s="290"/>
      <c r="D22" s="18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49.5" customHeight="1">
      <c r="A23" s="9"/>
      <c r="B23" s="281" t="s">
        <v>128</v>
      </c>
      <c r="C23" s="282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9.75" customHeight="1">
      <c r="A24" s="9"/>
      <c r="B24" s="283" t="s">
        <v>129</v>
      </c>
      <c r="C24" s="284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30.75" customHeight="1">
      <c r="A25" s="9"/>
      <c r="B25" s="285" t="s">
        <v>47</v>
      </c>
      <c r="C25" s="286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45.75" customHeight="1">
      <c r="A26" s="9"/>
      <c r="B26" s="287" t="s">
        <v>50</v>
      </c>
      <c r="C26" s="28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4" customHeight="1">
      <c r="A27" s="9"/>
      <c r="B27" s="36"/>
      <c r="C27" s="18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4" customHeight="1">
      <c r="A28" s="9"/>
      <c r="B28" s="36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4" customHeight="1">
      <c r="A29" s="9"/>
      <c r="B29" s="36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4" customHeight="1">
      <c r="A30" s="9"/>
      <c r="B30" s="36"/>
      <c r="C30" s="18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4" customHeight="1">
      <c r="A31" s="9"/>
      <c r="B31" s="36"/>
      <c r="C31" s="18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4" customHeight="1">
      <c r="A32" s="9"/>
      <c r="B32" s="36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4" customHeight="1">
      <c r="A33" s="9"/>
      <c r="B33" s="36"/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24" customHeight="1">
      <c r="A34" s="9"/>
      <c r="B34" s="36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4" customHeight="1">
      <c r="A35" s="9"/>
      <c r="B35" s="36"/>
      <c r="C35" s="18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4" customHeight="1">
      <c r="A36" s="9"/>
      <c r="B36" s="36"/>
      <c r="C36" s="18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4" customHeight="1">
      <c r="A37" s="9"/>
      <c r="B37" s="36"/>
      <c r="C37" s="18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4" customHeight="1">
      <c r="A38" s="9"/>
      <c r="B38" s="36"/>
      <c r="C38" s="18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4" customHeight="1">
      <c r="A39" s="9"/>
      <c r="B39" s="36"/>
      <c r="C39" s="18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4" customHeight="1">
      <c r="A40" s="9"/>
      <c r="B40" s="36"/>
      <c r="C40" s="18"/>
      <c r="D40" s="18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4" customHeight="1">
      <c r="A41" s="9"/>
      <c r="B41" s="36"/>
      <c r="C41" s="18"/>
      <c r="D41" s="18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24" customHeight="1">
      <c r="A42" s="9"/>
      <c r="B42" s="36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24" customHeight="1">
      <c r="A43" s="9"/>
      <c r="B43" s="36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24" customHeight="1">
      <c r="A44" s="9"/>
      <c r="B44" s="36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24" customHeight="1">
      <c r="A45" s="9"/>
      <c r="B45" s="36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24" customHeight="1">
      <c r="A46" s="9"/>
      <c r="B46" s="36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24" customHeight="1">
      <c r="A47" s="9"/>
      <c r="B47" s="36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4" customHeight="1">
      <c r="A48" s="9"/>
      <c r="B48" s="36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24" customHeight="1">
      <c r="A49" s="9"/>
      <c r="B49" s="36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24" customHeight="1">
      <c r="A50" s="9"/>
      <c r="B50" s="36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24" customHeight="1">
      <c r="A51" s="9"/>
      <c r="B51" s="36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24" customHeight="1">
      <c r="A52" s="9"/>
      <c r="B52" s="36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24" customHeight="1">
      <c r="A53" s="9"/>
      <c r="B53" s="36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24" customHeight="1">
      <c r="A54" s="9"/>
      <c r="B54" s="36"/>
      <c r="C54" s="18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24" customHeight="1">
      <c r="A55" s="9"/>
      <c r="B55" s="36"/>
      <c r="C55" s="18"/>
      <c r="D55" s="18"/>
      <c r="E55" s="1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24" customHeight="1">
      <c r="A56" s="9"/>
      <c r="B56" s="36"/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24" customHeight="1">
      <c r="A57" s="9"/>
      <c r="B57" s="36"/>
      <c r="C57" s="18"/>
      <c r="D57" s="18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24" customHeight="1">
      <c r="A58" s="9"/>
      <c r="B58" s="36"/>
      <c r="C58" s="18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24" customHeight="1">
      <c r="A59" s="9"/>
      <c r="B59" s="36"/>
      <c r="C59" s="18"/>
      <c r="D59" s="18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24" customHeight="1">
      <c r="A60" s="9"/>
      <c r="B60" s="36"/>
      <c r="C60" s="18"/>
      <c r="D60" s="18"/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24" customHeight="1">
      <c r="A61" s="9"/>
      <c r="B61" s="36"/>
      <c r="C61" s="18"/>
      <c r="D61" s="18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24" customHeight="1">
      <c r="A62" s="9"/>
      <c r="B62" s="36"/>
      <c r="C62" s="18"/>
      <c r="D62" s="18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24" customHeight="1">
      <c r="A63" s="9"/>
      <c r="B63" s="36"/>
      <c r="C63" s="18"/>
      <c r="D63" s="18"/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24" customHeight="1">
      <c r="A64" s="9"/>
      <c r="B64" s="36"/>
      <c r="C64" s="18"/>
      <c r="D64" s="18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24" customHeight="1">
      <c r="A65" s="9"/>
      <c r="B65" s="36"/>
      <c r="C65" s="18"/>
      <c r="D65" s="18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24" customHeight="1">
      <c r="A66" s="9"/>
      <c r="B66" s="36"/>
      <c r="C66" s="18"/>
      <c r="D66" s="18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24" customHeight="1">
      <c r="A67" s="9"/>
      <c r="B67" s="36"/>
      <c r="C67" s="18"/>
      <c r="D67" s="18"/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24" customHeight="1">
      <c r="A68" s="9"/>
      <c r="B68" s="36"/>
      <c r="C68" s="18"/>
      <c r="D68" s="18"/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24" customHeight="1">
      <c r="A69" s="9"/>
      <c r="B69" s="36"/>
      <c r="C69" s="18"/>
      <c r="D69" s="18"/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4" customHeight="1">
      <c r="A70" s="9"/>
      <c r="B70" s="36"/>
      <c r="C70" s="18"/>
      <c r="D70" s="18"/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24" customHeight="1">
      <c r="A71" s="9"/>
      <c r="B71" s="36"/>
      <c r="C71" s="18"/>
      <c r="D71" s="18"/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24" customHeight="1">
      <c r="A72" s="9"/>
      <c r="B72" s="36"/>
      <c r="C72" s="18"/>
      <c r="D72" s="18"/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24" customHeight="1">
      <c r="A73" s="9"/>
      <c r="B73" s="36"/>
      <c r="C73" s="18"/>
      <c r="D73" s="18"/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4" customHeight="1">
      <c r="A74" s="9"/>
      <c r="B74" s="36"/>
      <c r="C74" s="18"/>
      <c r="D74" s="18"/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4" customHeight="1">
      <c r="A75" s="9"/>
      <c r="B75" s="36"/>
      <c r="C75" s="18"/>
      <c r="D75" s="18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24" customHeight="1">
      <c r="A76" s="9"/>
      <c r="B76" s="36"/>
      <c r="C76" s="18"/>
      <c r="D76" s="18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24" customHeight="1">
      <c r="A77" s="9"/>
      <c r="B77" s="36"/>
      <c r="C77" s="18"/>
      <c r="D77" s="18"/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24" customHeight="1">
      <c r="A78" s="9"/>
      <c r="B78" s="36"/>
      <c r="C78" s="18"/>
      <c r="D78" s="18"/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4" customHeight="1">
      <c r="A79" s="9"/>
      <c r="B79" s="36"/>
      <c r="C79" s="18"/>
      <c r="D79" s="18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4" customHeight="1">
      <c r="A80" s="9"/>
      <c r="B80" s="36"/>
      <c r="C80" s="18"/>
      <c r="D80" s="18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4" customHeight="1">
      <c r="A81" s="9"/>
      <c r="B81" s="36"/>
      <c r="C81" s="18"/>
      <c r="D81" s="18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24" customHeight="1">
      <c r="A82" s="9"/>
      <c r="B82" s="36"/>
      <c r="C82" s="18"/>
      <c r="D82" s="18"/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24" customHeight="1">
      <c r="A83" s="9"/>
      <c r="B83" s="36"/>
      <c r="C83" s="18"/>
      <c r="D83" s="18"/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24" customHeight="1">
      <c r="A84" s="9"/>
      <c r="B84" s="36"/>
      <c r="C84" s="18"/>
      <c r="D84" s="18"/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24" customHeight="1">
      <c r="A85" s="9"/>
      <c r="B85" s="36"/>
      <c r="C85" s="18"/>
      <c r="D85" s="18"/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24" customHeight="1">
      <c r="A86" s="9"/>
      <c r="B86" s="36"/>
      <c r="C86" s="18"/>
      <c r="D86" s="18"/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4" customHeight="1">
      <c r="A87" s="9"/>
      <c r="B87" s="36"/>
      <c r="C87" s="18"/>
      <c r="D87" s="18"/>
      <c r="E87" s="19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4" customHeight="1">
      <c r="A88" s="9"/>
      <c r="B88" s="36"/>
      <c r="C88" s="18"/>
      <c r="D88" s="18"/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24" customHeight="1">
      <c r="A89" s="9"/>
      <c r="B89" s="36"/>
      <c r="C89" s="18"/>
      <c r="D89" s="18"/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24" customHeight="1">
      <c r="A90" s="9"/>
      <c r="B90" s="36"/>
      <c r="C90" s="18"/>
      <c r="D90" s="18"/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24" customHeight="1">
      <c r="A91" s="9"/>
      <c r="B91" s="36"/>
      <c r="C91" s="18"/>
      <c r="D91" s="18"/>
      <c r="E91" s="1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24" customHeight="1">
      <c r="A92" s="9"/>
      <c r="B92" s="36"/>
      <c r="C92" s="18"/>
      <c r="D92" s="18"/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24" customHeight="1">
      <c r="A93" s="9"/>
      <c r="B93" s="36"/>
      <c r="C93" s="18"/>
      <c r="D93" s="18"/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24" customHeight="1">
      <c r="A94" s="9"/>
      <c r="B94" s="36"/>
      <c r="C94" s="18"/>
      <c r="D94" s="18"/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24" customHeight="1">
      <c r="A95" s="9"/>
      <c r="B95" s="36"/>
      <c r="C95" s="18"/>
      <c r="D95" s="18"/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24" customHeight="1">
      <c r="A96" s="9"/>
      <c r="B96" s="36"/>
      <c r="C96" s="18"/>
      <c r="D96" s="18"/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24" customHeight="1">
      <c r="A97" s="9"/>
      <c r="B97" s="36"/>
      <c r="C97" s="18"/>
      <c r="D97" s="18"/>
      <c r="E97" s="19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24" customHeight="1">
      <c r="A98" s="9"/>
      <c r="B98" s="36"/>
      <c r="C98" s="18"/>
      <c r="D98" s="18"/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24" customHeight="1">
      <c r="A99" s="9"/>
      <c r="B99" s="36"/>
      <c r="C99" s="18"/>
      <c r="D99" s="18"/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24" customHeight="1">
      <c r="A100" s="9"/>
      <c r="B100" s="36"/>
      <c r="C100" s="18"/>
      <c r="D100" s="18"/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24" customHeight="1">
      <c r="A101" s="9"/>
      <c r="B101" s="36"/>
      <c r="C101" s="18"/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24" customHeight="1">
      <c r="A102" s="9"/>
      <c r="B102" s="36"/>
      <c r="C102" s="18"/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24" customHeight="1">
      <c r="A103" s="9"/>
      <c r="B103" s="36"/>
      <c r="C103" s="18"/>
      <c r="D103" s="18"/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24" customHeight="1">
      <c r="A104" s="9"/>
      <c r="B104" s="36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24" customHeight="1">
      <c r="A105" s="9"/>
      <c r="B105" s="36"/>
      <c r="C105" s="18"/>
      <c r="D105" s="18"/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24" customHeight="1">
      <c r="A106" s="9"/>
      <c r="B106" s="36"/>
      <c r="C106" s="18"/>
      <c r="D106" s="18"/>
      <c r="E106" s="19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24" customHeight="1">
      <c r="A107" s="9"/>
      <c r="B107" s="36"/>
      <c r="C107" s="18"/>
      <c r="D107" s="18"/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24" customHeight="1">
      <c r="A108" s="9"/>
      <c r="B108" s="36"/>
      <c r="C108" s="18"/>
      <c r="D108" s="18"/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24" customHeight="1">
      <c r="A109" s="9"/>
      <c r="B109" s="36"/>
      <c r="C109" s="18"/>
      <c r="D109" s="18"/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24" customHeight="1">
      <c r="A110" s="9"/>
      <c r="B110" s="36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24" customHeight="1">
      <c r="A111" s="9"/>
      <c r="B111" s="36"/>
      <c r="C111" s="18"/>
      <c r="D111" s="18"/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24" customHeight="1">
      <c r="A112" s="9"/>
      <c r="B112" s="36"/>
      <c r="C112" s="18"/>
      <c r="D112" s="18"/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24" customHeight="1">
      <c r="A113" s="9"/>
      <c r="B113" s="36"/>
      <c r="C113" s="18"/>
      <c r="D113" s="18"/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24" customHeight="1">
      <c r="A114" s="9"/>
      <c r="B114" s="36"/>
      <c r="C114" s="18"/>
      <c r="D114" s="18"/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24" customHeight="1">
      <c r="A115" s="9"/>
      <c r="B115" s="36"/>
      <c r="C115" s="18"/>
      <c r="D115" s="18"/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24" customHeight="1">
      <c r="A116" s="9"/>
      <c r="B116" s="36"/>
      <c r="C116" s="18"/>
      <c r="D116" s="18"/>
      <c r="E116" s="19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24" customHeight="1">
      <c r="A117" s="9"/>
      <c r="B117" s="36"/>
      <c r="C117" s="18"/>
      <c r="D117" s="18"/>
      <c r="E117" s="19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24" customHeight="1">
      <c r="A118" s="9"/>
      <c r="B118" s="36"/>
      <c r="C118" s="18"/>
      <c r="D118" s="18"/>
      <c r="E118" s="1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24" customHeight="1">
      <c r="A119" s="9"/>
      <c r="B119" s="36"/>
      <c r="C119" s="18"/>
      <c r="D119" s="18"/>
      <c r="E119" s="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24" customHeight="1">
      <c r="A120" s="9"/>
      <c r="B120" s="36"/>
      <c r="C120" s="18"/>
      <c r="D120" s="18"/>
      <c r="E120" s="19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24" customHeight="1">
      <c r="A121" s="9"/>
      <c r="B121" s="36"/>
      <c r="C121" s="18"/>
      <c r="D121" s="18"/>
      <c r="E121" s="1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24" customHeight="1">
      <c r="A122" s="9"/>
      <c r="B122" s="36"/>
      <c r="C122" s="18"/>
      <c r="D122" s="18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24" customHeight="1">
      <c r="A123" s="9"/>
      <c r="B123" s="36"/>
      <c r="C123" s="18"/>
      <c r="D123" s="18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24" customHeight="1">
      <c r="A124" s="9"/>
      <c r="B124" s="36"/>
      <c r="C124" s="18"/>
      <c r="D124" s="18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24" customHeight="1">
      <c r="A125" s="9"/>
      <c r="B125" s="36"/>
      <c r="C125" s="18"/>
      <c r="D125" s="18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24" customHeight="1">
      <c r="A126" s="9"/>
      <c r="B126" s="36"/>
      <c r="C126" s="18"/>
      <c r="D126" s="18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24" customHeight="1">
      <c r="A127" s="9"/>
      <c r="B127" s="36"/>
      <c r="C127" s="18"/>
      <c r="D127" s="18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24" customHeight="1">
      <c r="A128" s="9"/>
      <c r="B128" s="36"/>
      <c r="C128" s="18"/>
      <c r="D128" s="18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24" customHeight="1">
      <c r="A129" s="9"/>
      <c r="B129" s="36"/>
      <c r="C129" s="18"/>
      <c r="D129" s="18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24" customHeight="1">
      <c r="A130" s="9"/>
      <c r="B130" s="36"/>
      <c r="C130" s="18"/>
      <c r="D130" s="18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24" customHeight="1">
      <c r="A131" s="9"/>
      <c r="B131" s="36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24" customHeight="1">
      <c r="A132" s="9"/>
      <c r="B132" s="36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24" customHeight="1">
      <c r="A133" s="9"/>
      <c r="B133" s="36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24" customHeight="1">
      <c r="A134" s="9"/>
      <c r="B134" s="36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24" customHeight="1">
      <c r="A135" s="9"/>
      <c r="B135" s="36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24" customHeight="1">
      <c r="A136" s="9"/>
      <c r="B136" s="36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24" customHeight="1">
      <c r="A137" s="9"/>
      <c r="B137" s="36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24" customHeight="1">
      <c r="A138" s="9"/>
      <c r="B138" s="36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24" customHeight="1">
      <c r="A139" s="9"/>
      <c r="B139" s="36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24" customHeight="1">
      <c r="A140" s="9"/>
      <c r="B140" s="36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24" customHeight="1">
      <c r="A141" s="9"/>
      <c r="B141" s="36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24" customHeight="1">
      <c r="A142" s="9"/>
      <c r="B142" s="36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24" customHeight="1">
      <c r="A143" s="9"/>
      <c r="B143" s="36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24" customHeight="1">
      <c r="A144" s="9"/>
      <c r="B144" s="36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24" customHeight="1">
      <c r="A145" s="9"/>
      <c r="B145" s="36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24" customHeight="1">
      <c r="A146" s="9"/>
      <c r="B146" s="36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24" customHeight="1">
      <c r="A147" s="9"/>
      <c r="B147" s="36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24" customHeight="1">
      <c r="A148" s="9"/>
      <c r="B148" s="36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24" customHeight="1">
      <c r="A149" s="9"/>
      <c r="B149" s="36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24" customHeight="1">
      <c r="A150" s="9"/>
      <c r="B150" s="36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24" customHeight="1">
      <c r="A151" s="9"/>
      <c r="B151" s="36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24" customHeight="1">
      <c r="A152" s="9"/>
      <c r="B152" s="36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24" customHeight="1">
      <c r="A153" s="9"/>
      <c r="B153" s="36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24" customHeight="1">
      <c r="A154" s="9"/>
      <c r="B154" s="36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24" customHeight="1">
      <c r="A155" s="9"/>
      <c r="B155" s="36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24" customHeight="1">
      <c r="A156" s="9"/>
      <c r="B156" s="36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24" customHeight="1">
      <c r="A157" s="9"/>
      <c r="B157" s="36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4" customHeight="1">
      <c r="A158" s="9"/>
      <c r="B158" s="36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24" customHeight="1">
      <c r="A159" s="9"/>
      <c r="B159" s="36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24" customHeight="1">
      <c r="A160" s="9"/>
      <c r="B160" s="36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24" customHeight="1">
      <c r="A161" s="9"/>
      <c r="B161" s="36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24" customHeight="1">
      <c r="A162" s="9"/>
      <c r="B162" s="36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24" customHeight="1">
      <c r="A163" s="9"/>
      <c r="B163" s="36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24" customHeight="1">
      <c r="A164" s="9"/>
      <c r="B164" s="36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24" customHeight="1">
      <c r="A165" s="9"/>
      <c r="B165" s="36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24" customHeight="1">
      <c r="A166" s="9"/>
      <c r="B166" s="36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24" customHeight="1">
      <c r="A167" s="9"/>
      <c r="B167" s="36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24" customHeight="1">
      <c r="A168" s="9"/>
      <c r="B168" s="36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24" customHeight="1">
      <c r="A169" s="9"/>
      <c r="B169" s="36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24" customHeight="1">
      <c r="A170" s="9"/>
      <c r="B170" s="36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24" customHeight="1">
      <c r="A171" s="9"/>
      <c r="B171" s="36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24" customHeight="1">
      <c r="A172" s="9"/>
      <c r="B172" s="36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24" customHeight="1">
      <c r="A173" s="9"/>
      <c r="B173" s="36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24" customHeight="1">
      <c r="A174" s="9"/>
      <c r="B174" s="36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24" customHeight="1">
      <c r="A175" s="9"/>
      <c r="B175" s="36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24" customHeight="1">
      <c r="A176" s="9"/>
      <c r="B176" s="36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24" customHeight="1">
      <c r="A177" s="9"/>
      <c r="B177" s="36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24" customHeight="1">
      <c r="A178" s="9"/>
      <c r="B178" s="36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24" customHeight="1">
      <c r="A179" s="9"/>
      <c r="B179" s="36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24" customHeight="1">
      <c r="A180" s="9"/>
      <c r="B180" s="36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24" customHeight="1">
      <c r="A181" s="9"/>
      <c r="B181" s="36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24" customHeight="1">
      <c r="A182" s="9"/>
      <c r="B182" s="36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24" customHeight="1">
      <c r="A183" s="9"/>
      <c r="B183" s="36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24" customHeight="1">
      <c r="A184" s="9"/>
      <c r="B184" s="36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24" customHeight="1">
      <c r="A185" s="9"/>
      <c r="B185" s="36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24" customHeight="1">
      <c r="A186" s="9"/>
      <c r="B186" s="36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24" customHeight="1">
      <c r="A187" s="9"/>
      <c r="B187" s="36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24" customHeight="1">
      <c r="A188" s="9"/>
      <c r="B188" s="36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24" customHeight="1">
      <c r="A189" s="9"/>
      <c r="B189" s="36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24" customHeight="1">
      <c r="A190" s="9"/>
      <c r="B190" s="36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24" customHeight="1">
      <c r="A191" s="9"/>
      <c r="B191" s="36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24" customHeight="1">
      <c r="A192" s="9"/>
      <c r="B192" s="36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24" customHeight="1">
      <c r="A193" s="9"/>
      <c r="B193" s="36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24" customHeight="1">
      <c r="A194" s="9"/>
      <c r="B194" s="36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24" customHeight="1">
      <c r="A195" s="9"/>
      <c r="B195" s="36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24" customHeight="1">
      <c r="A196" s="9"/>
      <c r="B196" s="36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24" customHeight="1">
      <c r="A197" s="9"/>
      <c r="B197" s="36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24" customHeight="1">
      <c r="A198" s="9"/>
      <c r="B198" s="36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24" customHeight="1">
      <c r="A199" s="9"/>
      <c r="B199" s="36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24" customHeight="1">
      <c r="A200" s="9"/>
      <c r="B200" s="36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24" customHeight="1">
      <c r="A201" s="9"/>
      <c r="B201" s="36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24" customHeight="1">
      <c r="A202" s="9"/>
      <c r="B202" s="36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24" customHeight="1">
      <c r="A203" s="9"/>
      <c r="B203" s="36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24" customHeight="1">
      <c r="A204" s="9"/>
      <c r="B204" s="36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24" customHeight="1">
      <c r="A205" s="9"/>
      <c r="B205" s="36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24" customHeight="1">
      <c r="A206" s="9"/>
      <c r="B206" s="36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24" customHeight="1">
      <c r="A207" s="9"/>
      <c r="B207" s="36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24" customHeight="1">
      <c r="A208" s="9"/>
      <c r="B208" s="36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24" customHeight="1">
      <c r="A209" s="9"/>
      <c r="B209" s="36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24" customHeight="1">
      <c r="A210" s="9"/>
      <c r="B210" s="36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24" customHeight="1">
      <c r="A211" s="9"/>
      <c r="B211" s="36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24" customHeight="1">
      <c r="A212" s="9"/>
      <c r="B212" s="36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24" customHeight="1">
      <c r="A213" s="9"/>
      <c r="B213" s="36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24" customHeight="1">
      <c r="A214" s="9"/>
      <c r="B214" s="36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24" customHeight="1">
      <c r="A215" s="9"/>
      <c r="B215" s="36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24" customHeight="1">
      <c r="A216" s="9"/>
      <c r="B216" s="36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24" customHeight="1">
      <c r="A217" s="9"/>
      <c r="B217" s="36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24" customHeight="1">
      <c r="A218" s="9"/>
      <c r="B218" s="36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24" customHeight="1">
      <c r="A219" s="9"/>
      <c r="B219" s="36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24" customHeight="1">
      <c r="A220" s="9"/>
      <c r="B220" s="36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24" customHeight="1">
      <c r="A221" s="9"/>
      <c r="B221" s="36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24" customHeight="1">
      <c r="A222" s="9"/>
      <c r="B222" s="36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24" customHeight="1">
      <c r="A223" s="9"/>
      <c r="B223" s="36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24" customHeight="1">
      <c r="A224" s="9"/>
      <c r="B224" s="36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24" customHeight="1">
      <c r="A225" s="9"/>
      <c r="B225" s="36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24" customHeight="1">
      <c r="A226" s="9"/>
      <c r="B226" s="36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24" customHeight="1">
      <c r="A227" s="9"/>
      <c r="B227" s="36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24" customHeight="1">
      <c r="A228" s="9"/>
      <c r="B228" s="36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24" customHeight="1">
      <c r="A229" s="9"/>
      <c r="B229" s="36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24" customHeight="1">
      <c r="A230" s="9"/>
      <c r="B230" s="36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24" customHeight="1">
      <c r="A231" s="9"/>
      <c r="B231" s="36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24" customHeight="1">
      <c r="A232" s="9"/>
      <c r="B232" s="36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24" customHeight="1">
      <c r="A233" s="9"/>
      <c r="B233" s="36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24" customHeight="1">
      <c r="A234" s="9"/>
      <c r="B234" s="36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24" customHeight="1">
      <c r="A235" s="9"/>
      <c r="B235" s="36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24" customHeight="1">
      <c r="A236" s="9"/>
      <c r="B236" s="36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24" customHeight="1">
      <c r="A237" s="9"/>
      <c r="B237" s="36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24" customHeight="1">
      <c r="A238" s="9"/>
      <c r="B238" s="36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24" customHeight="1">
      <c r="A239" s="9"/>
      <c r="B239" s="36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24" customHeight="1">
      <c r="A240" s="9"/>
      <c r="B240" s="36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24" customHeight="1">
      <c r="A241" s="9"/>
      <c r="B241" s="36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24" customHeight="1">
      <c r="A242" s="9"/>
      <c r="B242" s="36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24" customHeight="1">
      <c r="A243" s="9"/>
      <c r="B243" s="36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24" customHeight="1">
      <c r="A244" s="9"/>
      <c r="B244" s="36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24" customHeight="1">
      <c r="A245" s="9"/>
      <c r="B245" s="36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24" customHeight="1">
      <c r="A246" s="9"/>
      <c r="B246" s="36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24" customHeight="1">
      <c r="A247" s="9"/>
      <c r="B247" s="36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24" customHeight="1">
      <c r="A248" s="9"/>
      <c r="B248" s="36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24" customHeight="1">
      <c r="A249" s="9"/>
      <c r="B249" s="36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24" customHeight="1">
      <c r="A250" s="9"/>
      <c r="B250" s="36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24" customHeight="1">
      <c r="A251" s="9"/>
      <c r="B251" s="36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24" customHeight="1">
      <c r="A252" s="9"/>
      <c r="B252" s="36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24" customHeight="1">
      <c r="A253" s="9"/>
      <c r="B253" s="36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24" customHeight="1">
      <c r="A254" s="9"/>
      <c r="B254" s="36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24" customHeight="1">
      <c r="A255" s="9"/>
      <c r="B255" s="36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24" customHeight="1">
      <c r="A256" s="9"/>
      <c r="B256" s="36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24" customHeight="1">
      <c r="A257" s="9"/>
      <c r="B257" s="36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24" customHeight="1">
      <c r="A258" s="9"/>
      <c r="B258" s="36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24" customHeight="1">
      <c r="A259" s="9"/>
      <c r="B259" s="36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24" customHeight="1">
      <c r="A260" s="9"/>
      <c r="B260" s="36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24" customHeight="1">
      <c r="A261" s="9"/>
      <c r="B261" s="36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24" customHeight="1">
      <c r="A262" s="9"/>
      <c r="B262" s="36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24" customHeight="1">
      <c r="A263" s="9"/>
      <c r="B263" s="36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24" customHeight="1">
      <c r="A264" s="9"/>
      <c r="B264" s="36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24" customHeight="1">
      <c r="A265" s="9"/>
      <c r="B265" s="36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24" customHeight="1">
      <c r="A266" s="9"/>
      <c r="B266" s="36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24" customHeight="1">
      <c r="A267" s="9"/>
      <c r="B267" s="36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24" customHeight="1">
      <c r="A268" s="9"/>
      <c r="B268" s="36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24" customHeight="1">
      <c r="A269" s="9"/>
      <c r="B269" s="36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24" customHeight="1">
      <c r="A270" s="9"/>
      <c r="B270" s="36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24" customHeight="1">
      <c r="A271" s="9"/>
      <c r="B271" s="36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24" customHeight="1">
      <c r="A272" s="9"/>
      <c r="B272" s="36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24" customHeight="1">
      <c r="A273" s="9"/>
      <c r="B273" s="36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24" customHeight="1">
      <c r="A274" s="9"/>
      <c r="B274" s="36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24" customHeight="1">
      <c r="A275" s="9"/>
      <c r="B275" s="36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24" customHeight="1">
      <c r="A276" s="9"/>
      <c r="B276" s="36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24" customHeight="1">
      <c r="A277" s="9"/>
      <c r="B277" s="36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24" customHeight="1">
      <c r="A278" s="9"/>
      <c r="B278" s="36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24" customHeight="1">
      <c r="A279" s="9"/>
      <c r="B279" s="36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24" customHeight="1">
      <c r="A280" s="9"/>
      <c r="B280" s="36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24" customHeight="1">
      <c r="A281" s="9"/>
      <c r="B281" s="36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24" customHeight="1">
      <c r="A282" s="9"/>
      <c r="B282" s="36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24" customHeight="1">
      <c r="A283" s="9"/>
      <c r="B283" s="36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24" customHeight="1">
      <c r="A284" s="9"/>
      <c r="B284" s="36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24" customHeight="1">
      <c r="A285" s="9"/>
      <c r="B285" s="36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24" customHeight="1">
      <c r="A286" s="9"/>
      <c r="B286" s="36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24" customHeight="1">
      <c r="A287" s="9"/>
      <c r="B287" s="36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24" customHeight="1">
      <c r="A288" s="9"/>
      <c r="B288" s="36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24" customHeight="1">
      <c r="A289" s="9"/>
      <c r="B289" s="36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24" customHeight="1">
      <c r="A290" s="9"/>
      <c r="B290" s="36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24" customHeight="1">
      <c r="A291" s="9"/>
      <c r="B291" s="36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24" customHeight="1">
      <c r="A292" s="9"/>
      <c r="B292" s="36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24" customHeight="1">
      <c r="A293" s="9"/>
      <c r="B293" s="36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24" customHeight="1">
      <c r="A294" s="9"/>
      <c r="B294" s="36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24" customHeight="1">
      <c r="A295" s="9"/>
      <c r="B295" s="36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24" customHeight="1">
      <c r="A296" s="9"/>
      <c r="B296" s="36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24" customHeight="1">
      <c r="A297" s="9"/>
      <c r="B297" s="36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24" customHeight="1">
      <c r="A298" s="9"/>
      <c r="B298" s="36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24" customHeight="1">
      <c r="A299" s="9"/>
      <c r="B299" s="36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24" customHeight="1">
      <c r="A300" s="9"/>
      <c r="B300" s="36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24" customHeight="1">
      <c r="A301" s="9"/>
      <c r="B301" s="36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24" customHeight="1">
      <c r="A302" s="9"/>
      <c r="B302" s="36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24" customHeight="1">
      <c r="A303" s="9"/>
      <c r="B303" s="36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24" customHeight="1">
      <c r="A304" s="9"/>
      <c r="B304" s="36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24" customHeight="1">
      <c r="A305" s="9"/>
      <c r="B305" s="36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24" customHeight="1">
      <c r="A306" s="9"/>
      <c r="B306" s="36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24" customHeight="1">
      <c r="A307" s="9"/>
      <c r="B307" s="36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24" customHeight="1">
      <c r="A308" s="9"/>
      <c r="B308" s="36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24" customHeight="1">
      <c r="A309" s="9"/>
      <c r="B309" s="36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24" customHeight="1">
      <c r="A310" s="9"/>
      <c r="B310" s="36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24" customHeight="1">
      <c r="A311" s="9"/>
      <c r="B311" s="36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24" customHeight="1">
      <c r="A312" s="9"/>
      <c r="B312" s="36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24" customHeight="1">
      <c r="A313" s="9"/>
      <c r="B313" s="36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24" customHeight="1">
      <c r="A314" s="9"/>
      <c r="B314" s="36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24" customHeight="1">
      <c r="A315" s="9"/>
      <c r="B315" s="36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24" customHeight="1">
      <c r="A316" s="9"/>
      <c r="B316" s="36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24" customHeight="1">
      <c r="A317" s="9"/>
      <c r="B317" s="36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24" customHeight="1">
      <c r="A318" s="9"/>
      <c r="B318" s="36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24" customHeight="1">
      <c r="A319" s="9"/>
      <c r="B319" s="36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24" customHeight="1">
      <c r="A320" s="9"/>
      <c r="B320" s="36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24" customHeight="1">
      <c r="A321" s="9"/>
      <c r="B321" s="36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24" customHeight="1">
      <c r="A322" s="9"/>
      <c r="B322" s="36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24" customHeight="1">
      <c r="A323" s="9"/>
      <c r="B323" s="36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24" customHeight="1">
      <c r="A324" s="9"/>
      <c r="B324" s="36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24" customHeight="1">
      <c r="A325" s="9"/>
      <c r="B325" s="36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24" customHeight="1">
      <c r="A326" s="9"/>
      <c r="B326" s="36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24" customHeight="1">
      <c r="A327" s="9"/>
      <c r="B327" s="36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24" customHeight="1">
      <c r="A328" s="9"/>
      <c r="B328" s="36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24" customHeight="1">
      <c r="A329" s="9"/>
      <c r="B329" s="36"/>
      <c r="C329" s="18"/>
      <c r="D329" s="18"/>
      <c r="E329" s="19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24" customHeight="1">
      <c r="A330" s="9"/>
      <c r="B330" s="36"/>
      <c r="C330" s="18"/>
      <c r="D330" s="18"/>
      <c r="E330" s="19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24" customHeight="1">
      <c r="A331" s="9"/>
      <c r="B331" s="36"/>
      <c r="C331" s="18"/>
      <c r="D331" s="18"/>
      <c r="E331" s="19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24" customHeight="1">
      <c r="A332" s="9"/>
      <c r="B332" s="36"/>
      <c r="C332" s="18"/>
      <c r="D332" s="18"/>
      <c r="E332" s="19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24" customHeight="1">
      <c r="A333" s="9"/>
      <c r="B333" s="36"/>
      <c r="C333" s="18"/>
      <c r="D333" s="18"/>
      <c r="E333" s="19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24" customHeight="1">
      <c r="A334" s="9"/>
      <c r="B334" s="36"/>
      <c r="C334" s="18"/>
      <c r="D334" s="18"/>
      <c r="E334" s="19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24" customHeight="1">
      <c r="A335" s="9"/>
      <c r="B335" s="36"/>
      <c r="C335" s="18"/>
      <c r="D335" s="18"/>
      <c r="E335" s="19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24" customHeight="1">
      <c r="A336" s="9"/>
      <c r="B336" s="36"/>
      <c r="C336" s="18"/>
      <c r="D336" s="18"/>
      <c r="E336" s="19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24" customHeight="1">
      <c r="A337" s="9"/>
      <c r="B337" s="36"/>
      <c r="C337" s="18"/>
      <c r="D337" s="18"/>
      <c r="E337" s="19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24" customHeight="1">
      <c r="A338" s="9"/>
      <c r="B338" s="36"/>
      <c r="C338" s="18"/>
      <c r="D338" s="18"/>
      <c r="E338" s="19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24" customHeight="1">
      <c r="A339" s="9"/>
      <c r="B339" s="36"/>
      <c r="C339" s="18"/>
      <c r="D339" s="18"/>
      <c r="E339" s="19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24" customHeight="1">
      <c r="A340" s="9"/>
      <c r="B340" s="36"/>
      <c r="C340" s="18"/>
      <c r="D340" s="18"/>
      <c r="E340" s="19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24" customHeight="1">
      <c r="A341" s="9"/>
      <c r="B341" s="36"/>
      <c r="C341" s="18"/>
      <c r="D341" s="18"/>
      <c r="E341" s="19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24" customHeight="1">
      <c r="A342" s="9"/>
      <c r="B342" s="36"/>
      <c r="C342" s="18"/>
      <c r="D342" s="18"/>
      <c r="E342" s="19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24" customHeight="1">
      <c r="A343" s="9"/>
      <c r="B343" s="36"/>
      <c r="C343" s="18"/>
      <c r="D343" s="18"/>
      <c r="E343" s="19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24" customHeight="1">
      <c r="A344" s="9"/>
      <c r="B344" s="36"/>
      <c r="C344" s="18"/>
      <c r="D344" s="18"/>
      <c r="E344" s="19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24" customHeight="1">
      <c r="A345" s="9"/>
      <c r="B345" s="36"/>
      <c r="C345" s="18"/>
      <c r="D345" s="18"/>
      <c r="E345" s="19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24" customHeight="1">
      <c r="A346" s="9"/>
      <c r="B346" s="36"/>
      <c r="C346" s="18"/>
      <c r="D346" s="18"/>
      <c r="E346" s="19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24" customHeight="1">
      <c r="A347" s="9"/>
      <c r="B347" s="36"/>
      <c r="C347" s="18"/>
      <c r="D347" s="18"/>
      <c r="E347" s="19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24" customHeight="1">
      <c r="A348" s="9"/>
      <c r="B348" s="36"/>
      <c r="C348" s="18"/>
      <c r="D348" s="18"/>
      <c r="E348" s="19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24" customHeight="1">
      <c r="A349" s="9"/>
      <c r="B349" s="36"/>
      <c r="C349" s="18"/>
      <c r="D349" s="18"/>
      <c r="E349" s="19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24" customHeight="1">
      <c r="A350" s="9"/>
      <c r="B350" s="36"/>
      <c r="C350" s="18"/>
      <c r="D350" s="18"/>
      <c r="E350" s="19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24" customHeight="1">
      <c r="A351" s="9"/>
      <c r="B351" s="36"/>
      <c r="C351" s="18"/>
      <c r="D351" s="18"/>
      <c r="E351" s="19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24" customHeight="1">
      <c r="A352" s="9"/>
      <c r="B352" s="36"/>
      <c r="C352" s="18"/>
      <c r="D352" s="18"/>
      <c r="E352" s="19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24" customHeight="1">
      <c r="A353" s="9"/>
      <c r="B353" s="36"/>
      <c r="C353" s="18"/>
      <c r="D353" s="18"/>
      <c r="E353" s="19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24" customHeight="1">
      <c r="A354" s="9"/>
      <c r="B354" s="36"/>
      <c r="C354" s="18"/>
      <c r="D354" s="18"/>
      <c r="E354" s="19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24" customHeight="1">
      <c r="A355" s="9"/>
      <c r="B355" s="36"/>
      <c r="C355" s="18"/>
      <c r="D355" s="18"/>
      <c r="E355" s="19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24" customHeight="1">
      <c r="A356" s="9"/>
      <c r="B356" s="36"/>
      <c r="C356" s="18"/>
      <c r="D356" s="18"/>
      <c r="E356" s="19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24" customHeight="1">
      <c r="A357" s="9"/>
      <c r="B357" s="36"/>
      <c r="C357" s="18"/>
      <c r="D357" s="18"/>
      <c r="E357" s="19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24" customHeight="1">
      <c r="A358" s="9"/>
      <c r="B358" s="36"/>
      <c r="C358" s="18"/>
      <c r="D358" s="18"/>
      <c r="E358" s="19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24" customHeight="1">
      <c r="A359" s="9"/>
      <c r="B359" s="36"/>
      <c r="C359" s="18"/>
      <c r="D359" s="18"/>
      <c r="E359" s="19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24" customHeight="1">
      <c r="A360" s="9"/>
      <c r="B360" s="36"/>
      <c r="C360" s="18"/>
      <c r="D360" s="18"/>
      <c r="E360" s="19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24" customHeight="1">
      <c r="A361" s="9"/>
      <c r="B361" s="36"/>
      <c r="C361" s="18"/>
      <c r="D361" s="18"/>
      <c r="E361" s="19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24" customHeight="1">
      <c r="A362" s="9"/>
      <c r="B362" s="36"/>
      <c r="C362" s="18"/>
      <c r="D362" s="18"/>
      <c r="E362" s="19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24" customHeight="1">
      <c r="A363" s="9"/>
      <c r="B363" s="36"/>
      <c r="C363" s="18"/>
      <c r="D363" s="18"/>
      <c r="E363" s="19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24" customHeight="1">
      <c r="A364" s="9"/>
      <c r="B364" s="36"/>
      <c r="C364" s="18"/>
      <c r="D364" s="18"/>
      <c r="E364" s="19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24" customHeight="1">
      <c r="A365" s="9"/>
      <c r="B365" s="36"/>
      <c r="C365" s="18"/>
      <c r="D365" s="18"/>
      <c r="E365" s="19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24" customHeight="1">
      <c r="A366" s="9"/>
      <c r="B366" s="36"/>
      <c r="C366" s="18"/>
      <c r="D366" s="18"/>
      <c r="E366" s="19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24" customHeight="1">
      <c r="A367" s="9"/>
      <c r="B367" s="36"/>
      <c r="C367" s="18"/>
      <c r="D367" s="18"/>
      <c r="E367" s="19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24" customHeight="1">
      <c r="A368" s="9"/>
      <c r="B368" s="36"/>
      <c r="C368" s="18"/>
      <c r="D368" s="18"/>
      <c r="E368" s="19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24" customHeight="1">
      <c r="A369" s="9"/>
      <c r="B369" s="36"/>
      <c r="C369" s="18"/>
      <c r="D369" s="18"/>
      <c r="E369" s="19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24" customHeight="1">
      <c r="A370" s="9"/>
      <c r="B370" s="36"/>
      <c r="C370" s="18"/>
      <c r="D370" s="18"/>
      <c r="E370" s="19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24" customHeight="1">
      <c r="A371" s="9"/>
      <c r="B371" s="36"/>
      <c r="C371" s="18"/>
      <c r="D371" s="18"/>
      <c r="E371" s="19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24" customHeight="1">
      <c r="A372" s="9"/>
      <c r="B372" s="36"/>
      <c r="C372" s="18"/>
      <c r="D372" s="18"/>
      <c r="E372" s="19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24" customHeight="1">
      <c r="A373" s="9"/>
      <c r="B373" s="36"/>
      <c r="C373" s="18"/>
      <c r="D373" s="18"/>
      <c r="E373" s="19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24" customHeight="1">
      <c r="A374" s="9"/>
      <c r="B374" s="36"/>
      <c r="C374" s="18"/>
      <c r="D374" s="18"/>
      <c r="E374" s="19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24" customHeight="1">
      <c r="A375" s="9"/>
      <c r="B375" s="36"/>
      <c r="C375" s="18"/>
      <c r="D375" s="18"/>
      <c r="E375" s="19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24" customHeight="1">
      <c r="A376" s="9"/>
      <c r="B376" s="36"/>
      <c r="C376" s="18"/>
      <c r="D376" s="18"/>
      <c r="E376" s="19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24" customHeight="1">
      <c r="A377" s="9"/>
      <c r="B377" s="36"/>
      <c r="C377" s="18"/>
      <c r="D377" s="18"/>
      <c r="E377" s="19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24" customHeight="1">
      <c r="A378" s="9"/>
      <c r="B378" s="36"/>
      <c r="C378" s="18"/>
      <c r="D378" s="18"/>
      <c r="E378" s="19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24" customHeight="1">
      <c r="A379" s="9"/>
      <c r="B379" s="36"/>
      <c r="C379" s="18"/>
      <c r="D379" s="18"/>
      <c r="E379" s="19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24" customHeight="1">
      <c r="A380" s="9"/>
      <c r="B380" s="36"/>
      <c r="C380" s="18"/>
      <c r="D380" s="18"/>
      <c r="E380" s="19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24" customHeight="1">
      <c r="A381" s="9"/>
      <c r="B381" s="36"/>
      <c r="C381" s="18"/>
      <c r="D381" s="18"/>
      <c r="E381" s="19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24" customHeight="1">
      <c r="A382" s="9"/>
      <c r="B382" s="36"/>
      <c r="C382" s="18"/>
      <c r="D382" s="18"/>
      <c r="E382" s="19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24" customHeight="1">
      <c r="A383" s="9"/>
      <c r="B383" s="36"/>
      <c r="C383" s="18"/>
      <c r="D383" s="18"/>
      <c r="E383" s="19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24" customHeight="1">
      <c r="A384" s="9"/>
      <c r="B384" s="36"/>
      <c r="C384" s="18"/>
      <c r="D384" s="18"/>
      <c r="E384" s="19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24" customHeight="1">
      <c r="A385" s="9"/>
      <c r="B385" s="36"/>
      <c r="C385" s="18"/>
      <c r="D385" s="18"/>
      <c r="E385" s="19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24" customHeight="1">
      <c r="A386" s="9"/>
      <c r="B386" s="36"/>
      <c r="C386" s="18"/>
      <c r="D386" s="18"/>
      <c r="E386" s="19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24" customHeight="1">
      <c r="A387" s="9"/>
      <c r="B387" s="36"/>
      <c r="C387" s="18"/>
      <c r="D387" s="18"/>
      <c r="E387" s="19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24" customHeight="1">
      <c r="A388" s="9"/>
      <c r="B388" s="36"/>
      <c r="C388" s="18"/>
      <c r="D388" s="18"/>
      <c r="E388" s="19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24" customHeight="1">
      <c r="A389" s="9"/>
      <c r="B389" s="36"/>
      <c r="C389" s="18"/>
      <c r="D389" s="18"/>
      <c r="E389" s="19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24" customHeight="1">
      <c r="A390" s="9"/>
      <c r="B390" s="36"/>
      <c r="C390" s="18"/>
      <c r="D390" s="18"/>
      <c r="E390" s="19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24" customHeight="1">
      <c r="A391" s="9"/>
      <c r="B391" s="36"/>
      <c r="C391" s="18"/>
      <c r="D391" s="18"/>
      <c r="E391" s="19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24" customHeight="1">
      <c r="A392" s="9"/>
      <c r="B392" s="36"/>
      <c r="C392" s="18"/>
      <c r="D392" s="18"/>
      <c r="E392" s="19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24" customHeight="1">
      <c r="A393" s="9"/>
      <c r="B393" s="36"/>
      <c r="C393" s="18"/>
      <c r="D393" s="18"/>
      <c r="E393" s="19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24" customHeight="1">
      <c r="A394" s="9"/>
      <c r="B394" s="36"/>
      <c r="C394" s="18"/>
      <c r="D394" s="18"/>
      <c r="E394" s="19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24" customHeight="1">
      <c r="A395" s="9"/>
      <c r="B395" s="36"/>
      <c r="C395" s="18"/>
      <c r="D395" s="18"/>
      <c r="E395" s="19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24" customHeight="1">
      <c r="A396" s="9"/>
      <c r="B396" s="36"/>
      <c r="C396" s="18"/>
      <c r="D396" s="18"/>
      <c r="E396" s="19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24" customHeight="1">
      <c r="A397" s="9"/>
      <c r="B397" s="36"/>
      <c r="C397" s="18"/>
      <c r="D397" s="18"/>
      <c r="E397" s="19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24" customHeight="1">
      <c r="A398" s="9"/>
      <c r="B398" s="36"/>
      <c r="C398" s="18"/>
      <c r="D398" s="18"/>
      <c r="E398" s="19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24" customHeight="1">
      <c r="A399" s="9"/>
      <c r="B399" s="36"/>
      <c r="C399" s="18"/>
      <c r="D399" s="18"/>
      <c r="E399" s="19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24" customHeight="1">
      <c r="A400" s="9"/>
      <c r="B400" s="36"/>
      <c r="C400" s="18"/>
      <c r="D400" s="18"/>
      <c r="E400" s="19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24" customHeight="1">
      <c r="A401" s="9"/>
      <c r="B401" s="36"/>
      <c r="C401" s="18"/>
      <c r="D401" s="18"/>
      <c r="E401" s="19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24" customHeight="1">
      <c r="A402" s="9"/>
      <c r="B402" s="36"/>
      <c r="C402" s="18"/>
      <c r="D402" s="18"/>
      <c r="E402" s="19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24" customHeight="1">
      <c r="A403" s="9"/>
      <c r="B403" s="36"/>
      <c r="C403" s="18"/>
      <c r="D403" s="18"/>
      <c r="E403" s="19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24" customHeight="1">
      <c r="A404" s="9"/>
      <c r="B404" s="36"/>
      <c r="C404" s="18"/>
      <c r="D404" s="18"/>
      <c r="E404" s="19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24" customHeight="1">
      <c r="A405" s="9"/>
      <c r="B405" s="36"/>
      <c r="C405" s="18"/>
      <c r="D405" s="18"/>
      <c r="E405" s="19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24" customHeight="1">
      <c r="A406" s="9"/>
      <c r="B406" s="36"/>
      <c r="C406" s="18"/>
      <c r="D406" s="18"/>
      <c r="E406" s="19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24" customHeight="1">
      <c r="A407" s="9"/>
      <c r="B407" s="36"/>
      <c r="C407" s="18"/>
      <c r="D407" s="18"/>
      <c r="E407" s="19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24" customHeight="1">
      <c r="A408" s="9"/>
      <c r="B408" s="36"/>
      <c r="C408" s="18"/>
      <c r="D408" s="18"/>
      <c r="E408" s="19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24" customHeight="1">
      <c r="A409" s="9"/>
      <c r="B409" s="36"/>
      <c r="C409" s="18"/>
      <c r="D409" s="18"/>
      <c r="E409" s="19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24" customHeight="1">
      <c r="A410" s="9"/>
      <c r="B410" s="36"/>
      <c r="C410" s="18"/>
      <c r="D410" s="18"/>
      <c r="E410" s="19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24" customHeight="1">
      <c r="A411" s="9"/>
      <c r="B411" s="36"/>
      <c r="C411" s="18"/>
      <c r="D411" s="18"/>
      <c r="E411" s="19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24" customHeight="1">
      <c r="A412" s="9"/>
      <c r="B412" s="36"/>
      <c r="C412" s="18"/>
      <c r="D412" s="18"/>
      <c r="E412" s="19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24" customHeight="1">
      <c r="A413" s="9"/>
      <c r="B413" s="36"/>
      <c r="C413" s="18"/>
      <c r="D413" s="18"/>
      <c r="E413" s="19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24" customHeight="1">
      <c r="A414" s="9"/>
      <c r="B414" s="36"/>
      <c r="C414" s="18"/>
      <c r="D414" s="18"/>
      <c r="E414" s="19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24" customHeight="1">
      <c r="A415" s="9"/>
      <c r="B415" s="36"/>
      <c r="C415" s="18"/>
      <c r="D415" s="18"/>
      <c r="E415" s="19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24" customHeight="1">
      <c r="A416" s="9"/>
      <c r="B416" s="36"/>
      <c r="C416" s="18"/>
      <c r="D416" s="18"/>
      <c r="E416" s="19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24" customHeight="1">
      <c r="A417" s="9"/>
      <c r="B417" s="36"/>
      <c r="C417" s="18"/>
      <c r="D417" s="18"/>
      <c r="E417" s="19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24" customHeight="1">
      <c r="A418" s="9"/>
      <c r="B418" s="36"/>
      <c r="C418" s="18"/>
      <c r="D418" s="18"/>
      <c r="E418" s="1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24" customHeight="1">
      <c r="A419" s="9"/>
      <c r="B419" s="36"/>
      <c r="C419" s="18"/>
      <c r="D419" s="18"/>
      <c r="E419" s="19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24" customHeight="1">
      <c r="A420" s="9"/>
      <c r="B420" s="36"/>
      <c r="C420" s="18"/>
      <c r="D420" s="18"/>
      <c r="E420" s="19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24" customHeight="1">
      <c r="A421" s="9"/>
      <c r="B421" s="36"/>
      <c r="C421" s="18"/>
      <c r="D421" s="18"/>
      <c r="E421" s="19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24" customHeight="1">
      <c r="A422" s="9"/>
      <c r="B422" s="36"/>
      <c r="C422" s="18"/>
      <c r="D422" s="18"/>
      <c r="E422" s="19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24" customHeight="1">
      <c r="A423" s="9"/>
      <c r="B423" s="36"/>
      <c r="C423" s="18"/>
      <c r="D423" s="18"/>
      <c r="E423" s="19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24" customHeight="1">
      <c r="A424" s="9"/>
      <c r="B424" s="36"/>
      <c r="C424" s="18"/>
      <c r="D424" s="18"/>
      <c r="E424" s="19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24" customHeight="1">
      <c r="A425" s="9"/>
      <c r="B425" s="36"/>
      <c r="C425" s="18"/>
      <c r="D425" s="18"/>
      <c r="E425" s="19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24" customHeight="1">
      <c r="A426" s="9"/>
      <c r="B426" s="36"/>
      <c r="C426" s="18"/>
      <c r="D426" s="18"/>
      <c r="E426" s="19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24" customHeight="1">
      <c r="A427" s="9"/>
      <c r="B427" s="36"/>
      <c r="C427" s="18"/>
      <c r="D427" s="18"/>
      <c r="E427" s="19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24" customHeight="1">
      <c r="A428" s="9"/>
      <c r="B428" s="36"/>
      <c r="C428" s="18"/>
      <c r="D428" s="18"/>
      <c r="E428" s="19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24" customHeight="1">
      <c r="A429" s="9"/>
      <c r="B429" s="36"/>
      <c r="C429" s="18"/>
      <c r="D429" s="18"/>
      <c r="E429" s="19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24" customHeight="1">
      <c r="A430" s="9"/>
      <c r="B430" s="36"/>
      <c r="C430" s="18"/>
      <c r="D430" s="18"/>
      <c r="E430" s="19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24" customHeight="1">
      <c r="A431" s="9"/>
      <c r="B431" s="36"/>
      <c r="C431" s="18"/>
      <c r="D431" s="18"/>
      <c r="E431" s="19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24" customHeight="1">
      <c r="A432" s="9"/>
      <c r="B432" s="36"/>
      <c r="C432" s="18"/>
      <c r="D432" s="18"/>
      <c r="E432" s="19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24" customHeight="1">
      <c r="A433" s="9"/>
      <c r="B433" s="36"/>
      <c r="C433" s="18"/>
      <c r="D433" s="18"/>
      <c r="E433" s="19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24" customHeight="1">
      <c r="A434" s="9"/>
      <c r="B434" s="36"/>
      <c r="C434" s="18"/>
      <c r="D434" s="18"/>
      <c r="E434" s="19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24" customHeight="1">
      <c r="A435" s="9"/>
      <c r="B435" s="36"/>
      <c r="C435" s="18"/>
      <c r="D435" s="18"/>
      <c r="E435" s="19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24" customHeight="1">
      <c r="A436" s="9"/>
      <c r="B436" s="36"/>
      <c r="C436" s="18"/>
      <c r="D436" s="18"/>
      <c r="E436" s="19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24" customHeight="1">
      <c r="A437" s="9"/>
      <c r="B437" s="36"/>
      <c r="C437" s="18"/>
      <c r="D437" s="18"/>
      <c r="E437" s="19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24" customHeight="1">
      <c r="A438" s="9"/>
      <c r="B438" s="36"/>
      <c r="C438" s="18"/>
      <c r="D438" s="18"/>
      <c r="E438" s="19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24" customHeight="1">
      <c r="A439" s="9"/>
      <c r="B439" s="36"/>
      <c r="C439" s="18"/>
      <c r="D439" s="18"/>
      <c r="E439" s="19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24" customHeight="1">
      <c r="A440" s="9"/>
      <c r="B440" s="36"/>
      <c r="C440" s="18"/>
      <c r="D440" s="18"/>
      <c r="E440" s="19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24" customHeight="1">
      <c r="A441" s="9"/>
      <c r="B441" s="36"/>
      <c r="C441" s="18"/>
      <c r="D441" s="18"/>
      <c r="E441" s="19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24" customHeight="1">
      <c r="A442" s="9"/>
      <c r="B442" s="36"/>
      <c r="C442" s="18"/>
      <c r="D442" s="18"/>
      <c r="E442" s="19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24" customHeight="1">
      <c r="A443" s="9"/>
      <c r="B443" s="36"/>
      <c r="C443" s="18"/>
      <c r="D443" s="18"/>
      <c r="E443" s="19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24" customHeight="1">
      <c r="A444" s="9"/>
      <c r="B444" s="36"/>
      <c r="C444" s="18"/>
      <c r="D444" s="18"/>
      <c r="E444" s="19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24" customHeight="1">
      <c r="A445" s="9"/>
      <c r="B445" s="36"/>
      <c r="C445" s="18"/>
      <c r="D445" s="18"/>
      <c r="E445" s="19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24" customHeight="1">
      <c r="A446" s="9"/>
      <c r="B446" s="36"/>
      <c r="C446" s="18"/>
      <c r="D446" s="18"/>
      <c r="E446" s="19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24" customHeight="1">
      <c r="A447" s="9"/>
      <c r="B447" s="36"/>
      <c r="C447" s="18"/>
      <c r="D447" s="18"/>
      <c r="E447" s="19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24" customHeight="1">
      <c r="A448" s="9"/>
      <c r="B448" s="36"/>
      <c r="C448" s="18"/>
      <c r="D448" s="18"/>
      <c r="E448" s="19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24" customHeight="1">
      <c r="A449" s="9"/>
      <c r="B449" s="36"/>
      <c r="C449" s="18"/>
      <c r="D449" s="18"/>
      <c r="E449" s="19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24" customHeight="1">
      <c r="A450" s="9"/>
      <c r="B450" s="36"/>
      <c r="C450" s="18"/>
      <c r="D450" s="18"/>
      <c r="E450" s="19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24" customHeight="1">
      <c r="A451" s="9"/>
      <c r="B451" s="36"/>
      <c r="C451" s="18"/>
      <c r="D451" s="18"/>
      <c r="E451" s="19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24" customHeight="1">
      <c r="A452" s="9"/>
      <c r="B452" s="36"/>
      <c r="C452" s="18"/>
      <c r="D452" s="18"/>
      <c r="E452" s="19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24" customHeight="1">
      <c r="A453" s="9"/>
      <c r="B453" s="36"/>
      <c r="C453" s="18"/>
      <c r="D453" s="18"/>
      <c r="E453" s="19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24" customHeight="1">
      <c r="A454" s="9"/>
      <c r="B454" s="36"/>
      <c r="C454" s="18"/>
      <c r="D454" s="18"/>
      <c r="E454" s="19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24" customHeight="1">
      <c r="A455" s="9"/>
      <c r="B455" s="36"/>
      <c r="C455" s="18"/>
      <c r="D455" s="18"/>
      <c r="E455" s="19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24" customHeight="1">
      <c r="A456" s="9"/>
      <c r="B456" s="36"/>
      <c r="C456" s="18"/>
      <c r="D456" s="18"/>
      <c r="E456" s="19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24" customHeight="1">
      <c r="A457" s="9"/>
      <c r="B457" s="36"/>
      <c r="C457" s="18"/>
      <c r="D457" s="18"/>
      <c r="E457" s="19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24" customHeight="1">
      <c r="A458" s="9"/>
      <c r="B458" s="36"/>
      <c r="C458" s="18"/>
      <c r="D458" s="18"/>
      <c r="E458" s="19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24" customHeight="1">
      <c r="A459" s="9"/>
      <c r="B459" s="36"/>
      <c r="C459" s="18"/>
      <c r="D459" s="18"/>
      <c r="E459" s="19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24" customHeight="1">
      <c r="A460" s="9"/>
      <c r="B460" s="36"/>
      <c r="C460" s="18"/>
      <c r="D460" s="18"/>
      <c r="E460" s="19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24" customHeight="1">
      <c r="A461" s="9"/>
      <c r="B461" s="36"/>
      <c r="C461" s="18"/>
      <c r="D461" s="18"/>
      <c r="E461" s="19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24" customHeight="1">
      <c r="A462" s="9"/>
      <c r="B462" s="36"/>
      <c r="C462" s="18"/>
      <c r="D462" s="18"/>
      <c r="E462" s="19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24" customHeight="1">
      <c r="A463" s="9"/>
      <c r="B463" s="36"/>
      <c r="C463" s="18"/>
      <c r="D463" s="18"/>
      <c r="E463" s="19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24" customHeight="1">
      <c r="A464" s="9"/>
      <c r="B464" s="36"/>
      <c r="C464" s="18"/>
      <c r="D464" s="18"/>
      <c r="E464" s="19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24" customHeight="1">
      <c r="A465" s="9"/>
      <c r="B465" s="36"/>
      <c r="C465" s="18"/>
      <c r="D465" s="18"/>
      <c r="E465" s="19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24" customHeight="1">
      <c r="A466" s="9"/>
      <c r="B466" s="36"/>
      <c r="C466" s="18"/>
      <c r="D466" s="18"/>
      <c r="E466" s="19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24" customHeight="1">
      <c r="A467" s="9"/>
      <c r="B467" s="36"/>
      <c r="C467" s="18"/>
      <c r="D467" s="18"/>
      <c r="E467" s="19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24" customHeight="1">
      <c r="A468" s="9"/>
      <c r="B468" s="36"/>
      <c r="C468" s="18"/>
      <c r="D468" s="18"/>
      <c r="E468" s="19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24" customHeight="1">
      <c r="A469" s="9"/>
      <c r="B469" s="36"/>
      <c r="C469" s="18"/>
      <c r="D469" s="18"/>
      <c r="E469" s="19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24" customHeight="1">
      <c r="A470" s="9"/>
      <c r="B470" s="36"/>
      <c r="C470" s="18"/>
      <c r="D470" s="18"/>
      <c r="E470" s="19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24" customHeight="1">
      <c r="A471" s="9"/>
      <c r="B471" s="36"/>
      <c r="C471" s="18"/>
      <c r="D471" s="18"/>
      <c r="E471" s="19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24" customHeight="1">
      <c r="A472" s="9"/>
      <c r="B472" s="36"/>
      <c r="C472" s="18"/>
      <c r="D472" s="18"/>
      <c r="E472" s="19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24" customHeight="1">
      <c r="A473" s="9"/>
      <c r="B473" s="36"/>
      <c r="C473" s="18"/>
      <c r="D473" s="18"/>
      <c r="E473" s="19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24" customHeight="1">
      <c r="A474" s="9"/>
      <c r="B474" s="36"/>
      <c r="C474" s="18"/>
      <c r="D474" s="18"/>
      <c r="E474" s="19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24" customHeight="1">
      <c r="A475" s="9"/>
      <c r="B475" s="36"/>
      <c r="C475" s="18"/>
      <c r="D475" s="18"/>
      <c r="E475" s="19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24" customHeight="1">
      <c r="A476" s="9"/>
      <c r="B476" s="36"/>
      <c r="C476" s="18"/>
      <c r="D476" s="18"/>
      <c r="E476" s="19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24" customHeight="1">
      <c r="A477" s="9"/>
      <c r="B477" s="36"/>
      <c r="C477" s="18"/>
      <c r="D477" s="18"/>
      <c r="E477" s="19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24" customHeight="1">
      <c r="A478" s="9"/>
      <c r="B478" s="36"/>
      <c r="C478" s="18"/>
      <c r="D478" s="18"/>
      <c r="E478" s="19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24" customHeight="1">
      <c r="A479" s="9"/>
      <c r="B479" s="36"/>
      <c r="C479" s="18"/>
      <c r="D479" s="18"/>
      <c r="E479" s="19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24" customHeight="1">
      <c r="A480" s="9"/>
      <c r="B480" s="36"/>
      <c r="C480" s="18"/>
      <c r="D480" s="18"/>
      <c r="E480" s="19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24" customHeight="1">
      <c r="A481" s="9"/>
      <c r="B481" s="36"/>
      <c r="C481" s="18"/>
      <c r="D481" s="18"/>
      <c r="E481" s="19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24" customHeight="1">
      <c r="A482" s="9"/>
      <c r="B482" s="36"/>
      <c r="C482" s="18"/>
      <c r="D482" s="18"/>
      <c r="E482" s="19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24" customHeight="1">
      <c r="A483" s="9"/>
      <c r="B483" s="36"/>
      <c r="C483" s="18"/>
      <c r="D483" s="18"/>
      <c r="E483" s="19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24" customHeight="1">
      <c r="A484" s="9"/>
      <c r="B484" s="36"/>
      <c r="C484" s="18"/>
      <c r="D484" s="18"/>
      <c r="E484" s="19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24" customHeight="1">
      <c r="A485" s="9"/>
      <c r="B485" s="36"/>
      <c r="C485" s="18"/>
      <c r="D485" s="18"/>
      <c r="E485" s="19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24" customHeight="1">
      <c r="A486" s="9"/>
      <c r="B486" s="36"/>
      <c r="C486" s="18"/>
      <c r="D486" s="18"/>
      <c r="E486" s="19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24" customHeight="1">
      <c r="A487" s="9"/>
      <c r="B487" s="36"/>
      <c r="C487" s="18"/>
      <c r="D487" s="18"/>
      <c r="E487" s="19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24" customHeight="1">
      <c r="A488" s="9"/>
      <c r="B488" s="36"/>
      <c r="C488" s="18"/>
      <c r="D488" s="18"/>
      <c r="E488" s="19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24" customHeight="1">
      <c r="A489" s="9"/>
      <c r="B489" s="36"/>
      <c r="C489" s="18"/>
      <c r="D489" s="18"/>
      <c r="E489" s="19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24" customHeight="1">
      <c r="A490" s="9"/>
      <c r="B490" s="36"/>
      <c r="C490" s="18"/>
      <c r="D490" s="18"/>
      <c r="E490" s="19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24" customHeight="1">
      <c r="A491" s="9"/>
      <c r="B491" s="36"/>
      <c r="C491" s="18"/>
      <c r="D491" s="18"/>
      <c r="E491" s="19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24" customHeight="1">
      <c r="A492" s="9"/>
      <c r="B492" s="36"/>
      <c r="C492" s="18"/>
      <c r="D492" s="18"/>
      <c r="E492" s="19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24" customHeight="1">
      <c r="A493" s="9"/>
      <c r="B493" s="36"/>
      <c r="C493" s="18"/>
      <c r="D493" s="18"/>
      <c r="E493" s="19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24" customHeight="1">
      <c r="A494" s="9"/>
      <c r="B494" s="36"/>
      <c r="C494" s="18"/>
      <c r="D494" s="18"/>
      <c r="E494" s="19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24" customHeight="1">
      <c r="A495" s="9"/>
      <c r="B495" s="36"/>
      <c r="C495" s="18"/>
      <c r="D495" s="18"/>
      <c r="E495" s="19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24" customHeight="1">
      <c r="A496" s="9"/>
      <c r="B496" s="36"/>
      <c r="C496" s="18"/>
      <c r="D496" s="18"/>
      <c r="E496" s="19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24" customHeight="1">
      <c r="A497" s="9"/>
      <c r="B497" s="36"/>
      <c r="C497" s="18"/>
      <c r="D497" s="18"/>
      <c r="E497" s="19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24" customHeight="1">
      <c r="A498" s="9"/>
      <c r="B498" s="36"/>
      <c r="C498" s="18"/>
      <c r="D498" s="18"/>
      <c r="E498" s="19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24" customHeight="1">
      <c r="A499" s="9"/>
      <c r="B499" s="36"/>
      <c r="C499" s="18"/>
      <c r="D499" s="18"/>
      <c r="E499" s="19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24" customHeight="1">
      <c r="A500" s="9"/>
      <c r="B500" s="36"/>
      <c r="C500" s="18"/>
      <c r="D500" s="18"/>
      <c r="E500" s="19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24" customHeight="1">
      <c r="A501" s="9"/>
      <c r="B501" s="36"/>
      <c r="C501" s="18"/>
      <c r="D501" s="18"/>
      <c r="E501" s="19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24" customHeight="1">
      <c r="A502" s="9"/>
      <c r="B502" s="36"/>
      <c r="C502" s="18"/>
      <c r="D502" s="18"/>
      <c r="E502" s="19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24" customHeight="1">
      <c r="A503" s="9"/>
      <c r="B503" s="36"/>
      <c r="C503" s="18"/>
      <c r="D503" s="18"/>
      <c r="E503" s="19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24" customHeight="1">
      <c r="A504" s="9"/>
      <c r="B504" s="36"/>
      <c r="C504" s="18"/>
      <c r="D504" s="18"/>
      <c r="E504" s="19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24" customHeight="1">
      <c r="A505" s="9"/>
      <c r="B505" s="36"/>
      <c r="C505" s="18"/>
      <c r="D505" s="18"/>
      <c r="E505" s="19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24" customHeight="1">
      <c r="A506" s="9"/>
      <c r="B506" s="36"/>
      <c r="C506" s="18"/>
      <c r="D506" s="18"/>
      <c r="E506" s="19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24" customHeight="1">
      <c r="A507" s="9"/>
      <c r="B507" s="36"/>
      <c r="C507" s="18"/>
      <c r="D507" s="18"/>
      <c r="E507" s="19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24" customHeight="1">
      <c r="A508" s="9"/>
      <c r="B508" s="36"/>
      <c r="C508" s="18"/>
      <c r="D508" s="18"/>
      <c r="E508" s="19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24" customHeight="1">
      <c r="A509" s="9"/>
      <c r="B509" s="36"/>
      <c r="C509" s="18"/>
      <c r="D509" s="18"/>
      <c r="E509" s="19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24" customHeight="1">
      <c r="A510" s="9"/>
      <c r="B510" s="36"/>
      <c r="C510" s="18"/>
      <c r="D510" s="18"/>
      <c r="E510" s="19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24" customHeight="1">
      <c r="A511" s="9"/>
      <c r="B511" s="36"/>
      <c r="C511" s="18"/>
      <c r="D511" s="18"/>
      <c r="E511" s="19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24" customHeight="1">
      <c r="A512" s="9"/>
      <c r="B512" s="36"/>
      <c r="C512" s="18"/>
      <c r="D512" s="18"/>
      <c r="E512" s="19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24" customHeight="1">
      <c r="A513" s="9"/>
      <c r="B513" s="36"/>
      <c r="C513" s="18"/>
      <c r="D513" s="18"/>
      <c r="E513" s="19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24" customHeight="1">
      <c r="A514" s="9"/>
      <c r="B514" s="36"/>
      <c r="C514" s="18"/>
      <c r="D514" s="18"/>
      <c r="E514" s="19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24" customHeight="1">
      <c r="A515" s="9"/>
      <c r="B515" s="36"/>
      <c r="C515" s="18"/>
      <c r="D515" s="18"/>
      <c r="E515" s="19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24" customHeight="1">
      <c r="A516" s="9"/>
      <c r="B516" s="36"/>
      <c r="C516" s="18"/>
      <c r="D516" s="18"/>
      <c r="E516" s="19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24" customHeight="1">
      <c r="A517" s="9"/>
      <c r="B517" s="36"/>
      <c r="C517" s="18"/>
      <c r="D517" s="18"/>
      <c r="E517" s="19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24" customHeight="1">
      <c r="A518" s="9"/>
      <c r="B518" s="36"/>
      <c r="C518" s="18"/>
      <c r="D518" s="18"/>
      <c r="E518" s="19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24" customHeight="1">
      <c r="A519" s="9"/>
      <c r="B519" s="36"/>
      <c r="C519" s="18"/>
      <c r="D519" s="18"/>
      <c r="E519" s="19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24" customHeight="1">
      <c r="A520" s="9"/>
      <c r="B520" s="36"/>
      <c r="C520" s="18"/>
      <c r="D520" s="18"/>
      <c r="E520" s="19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24" customHeight="1">
      <c r="A521" s="9"/>
      <c r="B521" s="36"/>
      <c r="C521" s="18"/>
      <c r="D521" s="18"/>
      <c r="E521" s="19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24" customHeight="1">
      <c r="A522" s="9"/>
      <c r="B522" s="36"/>
      <c r="C522" s="18"/>
      <c r="D522" s="18"/>
      <c r="E522" s="19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24" customHeight="1">
      <c r="A523" s="9"/>
      <c r="B523" s="36"/>
      <c r="C523" s="18"/>
      <c r="D523" s="18"/>
      <c r="E523" s="19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24" customHeight="1">
      <c r="A524" s="9"/>
      <c r="B524" s="36"/>
      <c r="C524" s="18"/>
      <c r="D524" s="18"/>
      <c r="E524" s="19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24" customHeight="1">
      <c r="A525" s="9"/>
      <c r="B525" s="36"/>
      <c r="C525" s="18"/>
      <c r="D525" s="18"/>
      <c r="E525" s="19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24" customHeight="1">
      <c r="A526" s="9"/>
      <c r="B526" s="36"/>
      <c r="C526" s="18"/>
      <c r="D526" s="18"/>
      <c r="E526" s="19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24" customHeight="1">
      <c r="A527" s="9"/>
      <c r="B527" s="36"/>
      <c r="C527" s="18"/>
      <c r="D527" s="18"/>
      <c r="E527" s="19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24" customHeight="1">
      <c r="A528" s="9"/>
      <c r="B528" s="36"/>
      <c r="C528" s="18"/>
      <c r="D528" s="18"/>
      <c r="E528" s="19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24" customHeight="1">
      <c r="A529" s="9"/>
      <c r="B529" s="36"/>
      <c r="C529" s="18"/>
      <c r="D529" s="18"/>
      <c r="E529" s="19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24" customHeight="1">
      <c r="A530" s="9"/>
      <c r="B530" s="36"/>
      <c r="C530" s="18"/>
      <c r="D530" s="18"/>
      <c r="E530" s="19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24" customHeight="1">
      <c r="A531" s="9"/>
      <c r="B531" s="36"/>
      <c r="C531" s="18"/>
      <c r="D531" s="18"/>
      <c r="E531" s="19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24" customHeight="1">
      <c r="A532" s="9"/>
      <c r="B532" s="36"/>
      <c r="C532" s="18"/>
      <c r="D532" s="18"/>
      <c r="E532" s="19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24" customHeight="1">
      <c r="A533" s="9"/>
      <c r="B533" s="36"/>
      <c r="C533" s="18"/>
      <c r="D533" s="18"/>
      <c r="E533" s="19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24" customHeight="1">
      <c r="A534" s="9"/>
      <c r="B534" s="36"/>
      <c r="C534" s="18"/>
      <c r="D534" s="18"/>
      <c r="E534" s="19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24" customHeight="1">
      <c r="A535" s="9"/>
      <c r="B535" s="36"/>
      <c r="C535" s="18"/>
      <c r="D535" s="18"/>
      <c r="E535" s="19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24" customHeight="1">
      <c r="A536" s="9"/>
      <c r="B536" s="36"/>
      <c r="C536" s="18"/>
      <c r="D536" s="18"/>
      <c r="E536" s="19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24" customHeight="1">
      <c r="A537" s="9"/>
      <c r="B537" s="36"/>
      <c r="C537" s="18"/>
      <c r="D537" s="18"/>
      <c r="E537" s="19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24" customHeight="1">
      <c r="A538" s="9"/>
      <c r="B538" s="36"/>
      <c r="C538" s="18"/>
      <c r="D538" s="18"/>
      <c r="E538" s="19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24" customHeight="1">
      <c r="A539" s="9"/>
      <c r="B539" s="36"/>
      <c r="C539" s="18"/>
      <c r="D539" s="18"/>
      <c r="E539" s="19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24" customHeight="1">
      <c r="A540" s="9"/>
      <c r="B540" s="36"/>
      <c r="C540" s="18"/>
      <c r="D540" s="18"/>
      <c r="E540" s="19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24" customHeight="1">
      <c r="A541" s="9"/>
      <c r="B541" s="36"/>
      <c r="C541" s="18"/>
      <c r="D541" s="18"/>
      <c r="E541" s="19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24" customHeight="1">
      <c r="A542" s="9"/>
      <c r="B542" s="36"/>
      <c r="C542" s="18"/>
      <c r="D542" s="18"/>
      <c r="E542" s="19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24" customHeight="1">
      <c r="A543" s="9"/>
      <c r="B543" s="36"/>
      <c r="C543" s="18"/>
      <c r="D543" s="18"/>
      <c r="E543" s="19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24" customHeight="1">
      <c r="A544" s="9"/>
      <c r="B544" s="36"/>
      <c r="C544" s="18"/>
      <c r="D544" s="18"/>
      <c r="E544" s="19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24" customHeight="1">
      <c r="A545" s="9"/>
      <c r="B545" s="36"/>
      <c r="C545" s="18"/>
      <c r="D545" s="18"/>
      <c r="E545" s="19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24" customHeight="1">
      <c r="A546" s="9"/>
      <c r="B546" s="36"/>
      <c r="C546" s="18"/>
      <c r="D546" s="18"/>
      <c r="E546" s="19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24" customHeight="1">
      <c r="A547" s="9"/>
      <c r="B547" s="36"/>
      <c r="C547" s="18"/>
      <c r="D547" s="18"/>
      <c r="E547" s="19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24" customHeight="1">
      <c r="A548" s="9"/>
      <c r="B548" s="36"/>
      <c r="C548" s="18"/>
      <c r="D548" s="18"/>
      <c r="E548" s="19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24" customHeight="1">
      <c r="A549" s="9"/>
      <c r="B549" s="36"/>
      <c r="C549" s="18"/>
      <c r="D549" s="18"/>
      <c r="E549" s="19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24" customHeight="1">
      <c r="A550" s="9"/>
      <c r="B550" s="36"/>
      <c r="C550" s="18"/>
      <c r="D550" s="18"/>
      <c r="E550" s="19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24" customHeight="1">
      <c r="A551" s="9"/>
      <c r="B551" s="36"/>
      <c r="C551" s="18"/>
      <c r="D551" s="18"/>
      <c r="E551" s="19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24" customHeight="1">
      <c r="A552" s="9"/>
      <c r="B552" s="36"/>
      <c r="C552" s="18"/>
      <c r="D552" s="18"/>
      <c r="E552" s="19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24" customHeight="1">
      <c r="A553" s="9"/>
      <c r="B553" s="36"/>
      <c r="C553" s="18"/>
      <c r="D553" s="18"/>
      <c r="E553" s="19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24" customHeight="1">
      <c r="A554" s="9"/>
      <c r="B554" s="36"/>
      <c r="C554" s="18"/>
      <c r="D554" s="18"/>
      <c r="E554" s="19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24" customHeight="1">
      <c r="A555" s="9"/>
      <c r="B555" s="36"/>
      <c r="C555" s="18"/>
      <c r="D555" s="18"/>
      <c r="E555" s="19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24" customHeight="1">
      <c r="A556" s="9"/>
      <c r="B556" s="36"/>
      <c r="C556" s="18"/>
      <c r="D556" s="18"/>
      <c r="E556" s="19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24" customHeight="1">
      <c r="A557" s="9"/>
      <c r="B557" s="36"/>
      <c r="C557" s="18"/>
      <c r="D557" s="18"/>
      <c r="E557" s="19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24" customHeight="1">
      <c r="A558" s="9"/>
      <c r="B558" s="36"/>
      <c r="C558" s="18"/>
      <c r="D558" s="18"/>
      <c r="E558" s="19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24" customHeight="1">
      <c r="A559" s="9"/>
      <c r="B559" s="36"/>
      <c r="C559" s="18"/>
      <c r="D559" s="18"/>
      <c r="E559" s="19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24" customHeight="1">
      <c r="A560" s="9"/>
      <c r="B560" s="36"/>
      <c r="C560" s="18"/>
      <c r="D560" s="18"/>
      <c r="E560" s="19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24" customHeight="1">
      <c r="A561" s="9"/>
      <c r="B561" s="36"/>
      <c r="C561" s="18"/>
      <c r="D561" s="18"/>
      <c r="E561" s="19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24" customHeight="1">
      <c r="A562" s="9"/>
      <c r="B562" s="36"/>
      <c r="C562" s="18"/>
      <c r="D562" s="18"/>
      <c r="E562" s="19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24" customHeight="1">
      <c r="A563" s="9"/>
      <c r="B563" s="36"/>
      <c r="C563" s="18"/>
      <c r="D563" s="18"/>
      <c r="E563" s="19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24" customHeight="1">
      <c r="A564" s="9"/>
      <c r="B564" s="36"/>
      <c r="C564" s="18"/>
      <c r="D564" s="18"/>
      <c r="E564" s="19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24" customHeight="1">
      <c r="A565" s="9"/>
      <c r="B565" s="36"/>
      <c r="C565" s="18"/>
      <c r="D565" s="18"/>
      <c r="E565" s="19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24" customHeight="1">
      <c r="A566" s="9"/>
      <c r="B566" s="36"/>
      <c r="C566" s="18"/>
      <c r="D566" s="18"/>
      <c r="E566" s="19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24" customHeight="1">
      <c r="A567" s="9"/>
      <c r="B567" s="36"/>
      <c r="C567" s="18"/>
      <c r="D567" s="18"/>
      <c r="E567" s="19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24" customHeight="1">
      <c r="A568" s="9"/>
      <c r="B568" s="36"/>
      <c r="C568" s="18"/>
      <c r="D568" s="18"/>
      <c r="E568" s="19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24" customHeight="1">
      <c r="A569" s="9"/>
      <c r="B569" s="36"/>
      <c r="C569" s="18"/>
      <c r="D569" s="18"/>
      <c r="E569" s="19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24" customHeight="1">
      <c r="A570" s="9"/>
      <c r="B570" s="36"/>
      <c r="C570" s="18"/>
      <c r="D570" s="18"/>
      <c r="E570" s="19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24" customHeight="1">
      <c r="A571" s="9"/>
      <c r="B571" s="36"/>
      <c r="C571" s="18"/>
      <c r="D571" s="18"/>
      <c r="E571" s="19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24" customHeight="1">
      <c r="A572" s="9"/>
      <c r="B572" s="36"/>
      <c r="C572" s="18"/>
      <c r="D572" s="18"/>
      <c r="E572" s="19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24" customHeight="1">
      <c r="A573" s="9"/>
      <c r="B573" s="36"/>
      <c r="C573" s="18"/>
      <c r="D573" s="18"/>
      <c r="E573" s="19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24" customHeight="1">
      <c r="A574" s="9"/>
      <c r="B574" s="36"/>
      <c r="C574" s="18"/>
      <c r="D574" s="18"/>
      <c r="E574" s="19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24" customHeight="1">
      <c r="A575" s="9"/>
      <c r="B575" s="36"/>
      <c r="C575" s="18"/>
      <c r="D575" s="18"/>
      <c r="E575" s="19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24" customHeight="1">
      <c r="A576" s="9"/>
      <c r="B576" s="36"/>
      <c r="C576" s="18"/>
      <c r="D576" s="18"/>
      <c r="E576" s="19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24" customHeight="1">
      <c r="A577" s="9"/>
      <c r="B577" s="36"/>
      <c r="C577" s="18"/>
      <c r="D577" s="18"/>
      <c r="E577" s="19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24" customHeight="1">
      <c r="A578" s="9"/>
      <c r="B578" s="36"/>
      <c r="C578" s="18"/>
      <c r="D578" s="18"/>
      <c r="E578" s="19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24" customHeight="1">
      <c r="A579" s="9"/>
      <c r="B579" s="36"/>
      <c r="C579" s="18"/>
      <c r="D579" s="18"/>
      <c r="E579" s="19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24" customHeight="1">
      <c r="A580" s="9"/>
      <c r="B580" s="36"/>
      <c r="C580" s="18"/>
      <c r="D580" s="18"/>
      <c r="E580" s="19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24" customHeight="1">
      <c r="A581" s="9"/>
      <c r="B581" s="36"/>
      <c r="C581" s="18"/>
      <c r="D581" s="18"/>
      <c r="E581" s="19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24" customHeight="1">
      <c r="A582" s="9"/>
      <c r="B582" s="36"/>
      <c r="C582" s="18"/>
      <c r="D582" s="18"/>
      <c r="E582" s="19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24" customHeight="1">
      <c r="A583" s="9"/>
      <c r="B583" s="36"/>
      <c r="C583" s="18"/>
      <c r="D583" s="18"/>
      <c r="E583" s="19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24" customHeight="1">
      <c r="A584" s="9"/>
      <c r="B584" s="36"/>
      <c r="C584" s="18"/>
      <c r="D584" s="18"/>
      <c r="E584" s="19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24" customHeight="1">
      <c r="A585" s="9"/>
      <c r="B585" s="36"/>
      <c r="C585" s="18"/>
      <c r="D585" s="18"/>
      <c r="E585" s="19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24" customHeight="1">
      <c r="A586" s="9"/>
      <c r="B586" s="36"/>
      <c r="C586" s="18"/>
      <c r="D586" s="18"/>
      <c r="E586" s="19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24" customHeight="1">
      <c r="A587" s="9"/>
      <c r="B587" s="36"/>
      <c r="C587" s="18"/>
      <c r="D587" s="18"/>
      <c r="E587" s="19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24" customHeight="1">
      <c r="A588" s="9"/>
      <c r="B588" s="36"/>
      <c r="C588" s="18"/>
      <c r="D588" s="18"/>
      <c r="E588" s="19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24" customHeight="1">
      <c r="A589" s="9"/>
      <c r="B589" s="36"/>
      <c r="C589" s="18"/>
      <c r="D589" s="18"/>
      <c r="E589" s="19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24" customHeight="1">
      <c r="A590" s="9"/>
      <c r="B590" s="36"/>
      <c r="C590" s="18"/>
      <c r="D590" s="18"/>
      <c r="E590" s="19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24" customHeight="1">
      <c r="A591" s="9"/>
      <c r="B591" s="36"/>
      <c r="C591" s="18"/>
      <c r="D591" s="18"/>
      <c r="E591" s="19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24" customHeight="1">
      <c r="A592" s="9"/>
      <c r="B592" s="36"/>
      <c r="C592" s="18"/>
      <c r="D592" s="18"/>
      <c r="E592" s="19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24" customHeight="1">
      <c r="A593" s="9"/>
      <c r="B593" s="36"/>
      <c r="C593" s="18"/>
      <c r="D593" s="18"/>
      <c r="E593" s="19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24" customHeight="1">
      <c r="A594" s="9"/>
      <c r="B594" s="36"/>
      <c r="C594" s="18"/>
      <c r="D594" s="18"/>
      <c r="E594" s="19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24" customHeight="1">
      <c r="A595" s="9"/>
      <c r="B595" s="36"/>
      <c r="C595" s="18"/>
      <c r="D595" s="18"/>
      <c r="E595" s="19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24" customHeight="1">
      <c r="A596" s="9"/>
      <c r="B596" s="36"/>
      <c r="C596" s="18"/>
      <c r="D596" s="18"/>
      <c r="E596" s="19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24" customHeight="1">
      <c r="A597" s="9"/>
      <c r="B597" s="36"/>
      <c r="C597" s="18"/>
      <c r="D597" s="18"/>
      <c r="E597" s="19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24" customHeight="1">
      <c r="A598" s="9"/>
      <c r="B598" s="36"/>
      <c r="C598" s="18"/>
      <c r="D598" s="18"/>
      <c r="E598" s="19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24" customHeight="1">
      <c r="A599" s="9"/>
      <c r="B599" s="36"/>
      <c r="C599" s="18"/>
      <c r="D599" s="18"/>
      <c r="E599" s="19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24" customHeight="1">
      <c r="A600" s="9"/>
      <c r="B600" s="36"/>
      <c r="C600" s="18"/>
      <c r="D600" s="18"/>
      <c r="E600" s="19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24" customHeight="1">
      <c r="A601" s="9"/>
      <c r="B601" s="36"/>
      <c r="C601" s="18"/>
      <c r="D601" s="18"/>
      <c r="E601" s="19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24" customHeight="1">
      <c r="A602" s="9"/>
      <c r="B602" s="36"/>
      <c r="C602" s="18"/>
      <c r="D602" s="18"/>
      <c r="E602" s="19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24" customHeight="1">
      <c r="A603" s="9"/>
      <c r="B603" s="36"/>
      <c r="C603" s="18"/>
      <c r="D603" s="18"/>
      <c r="E603" s="19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24" customHeight="1">
      <c r="A604" s="9"/>
      <c r="B604" s="36"/>
      <c r="C604" s="18"/>
      <c r="D604" s="18"/>
      <c r="E604" s="19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24" customHeight="1">
      <c r="A605" s="9"/>
      <c r="B605" s="36"/>
      <c r="C605" s="18"/>
      <c r="D605" s="18"/>
      <c r="E605" s="19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24" customHeight="1">
      <c r="A606" s="9"/>
      <c r="B606" s="36"/>
      <c r="C606" s="18"/>
      <c r="D606" s="18"/>
      <c r="E606" s="19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24" customHeight="1">
      <c r="A607" s="9"/>
      <c r="B607" s="36"/>
      <c r="C607" s="18"/>
      <c r="D607" s="18"/>
      <c r="E607" s="19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24" customHeight="1">
      <c r="A608" s="9"/>
      <c r="B608" s="36"/>
      <c r="C608" s="18"/>
      <c r="D608" s="18"/>
      <c r="E608" s="19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24" customHeight="1">
      <c r="A609" s="9"/>
      <c r="B609" s="36"/>
      <c r="C609" s="18"/>
      <c r="D609" s="18"/>
      <c r="E609" s="19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24" customHeight="1">
      <c r="A610" s="9"/>
      <c r="B610" s="36"/>
      <c r="C610" s="18"/>
      <c r="D610" s="18"/>
      <c r="E610" s="19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24" customHeight="1">
      <c r="A611" s="9"/>
      <c r="B611" s="36"/>
      <c r="C611" s="18"/>
      <c r="D611" s="18"/>
      <c r="E611" s="19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24" customHeight="1">
      <c r="A612" s="9"/>
      <c r="B612" s="36"/>
      <c r="C612" s="18"/>
      <c r="D612" s="18"/>
      <c r="E612" s="19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24" customHeight="1">
      <c r="A613" s="9"/>
      <c r="B613" s="36"/>
      <c r="C613" s="18"/>
      <c r="D613" s="18"/>
      <c r="E613" s="19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24" customHeight="1">
      <c r="A614" s="9"/>
      <c r="B614" s="36"/>
      <c r="C614" s="18"/>
      <c r="D614" s="18"/>
      <c r="E614" s="19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24" customHeight="1">
      <c r="A615" s="9"/>
      <c r="B615" s="36"/>
      <c r="C615" s="18"/>
      <c r="D615" s="18"/>
      <c r="E615" s="19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24" customHeight="1">
      <c r="A616" s="9"/>
      <c r="B616" s="36"/>
      <c r="C616" s="18"/>
      <c r="D616" s="18"/>
      <c r="E616" s="19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24" customHeight="1">
      <c r="A617" s="9"/>
      <c r="B617" s="36"/>
      <c r="C617" s="18"/>
      <c r="D617" s="18"/>
      <c r="E617" s="19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24" customHeight="1">
      <c r="A618" s="9"/>
      <c r="B618" s="36"/>
      <c r="C618" s="18"/>
      <c r="D618" s="18"/>
      <c r="E618" s="19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24" customHeight="1">
      <c r="A619" s="9"/>
      <c r="B619" s="36"/>
      <c r="C619" s="18"/>
      <c r="D619" s="18"/>
      <c r="E619" s="19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24" customHeight="1">
      <c r="A620" s="9"/>
      <c r="B620" s="36"/>
      <c r="C620" s="18"/>
      <c r="D620" s="18"/>
      <c r="E620" s="19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24" customHeight="1">
      <c r="A621" s="9"/>
      <c r="B621" s="36"/>
      <c r="C621" s="18"/>
      <c r="D621" s="18"/>
      <c r="E621" s="19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24" customHeight="1">
      <c r="A622" s="9"/>
      <c r="B622" s="36"/>
      <c r="C622" s="18"/>
      <c r="D622" s="18"/>
      <c r="E622" s="19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24" customHeight="1">
      <c r="A623" s="9"/>
      <c r="B623" s="36"/>
      <c r="C623" s="18"/>
      <c r="D623" s="18"/>
      <c r="E623" s="19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24" customHeight="1">
      <c r="A624" s="9"/>
      <c r="B624" s="36"/>
      <c r="C624" s="18"/>
      <c r="D624" s="18"/>
      <c r="E624" s="19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24" customHeight="1">
      <c r="A625" s="9"/>
      <c r="B625" s="36"/>
      <c r="C625" s="18"/>
      <c r="D625" s="18"/>
      <c r="E625" s="19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24" customHeight="1">
      <c r="A626" s="9"/>
      <c r="B626" s="36"/>
      <c r="C626" s="18"/>
      <c r="D626" s="18"/>
      <c r="E626" s="19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24" customHeight="1">
      <c r="A627" s="9"/>
      <c r="B627" s="36"/>
      <c r="C627" s="18"/>
      <c r="D627" s="18"/>
      <c r="E627" s="19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24" customHeight="1">
      <c r="A628" s="9"/>
      <c r="B628" s="36"/>
      <c r="C628" s="18"/>
      <c r="D628" s="18"/>
      <c r="E628" s="19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24" customHeight="1">
      <c r="A629" s="9"/>
      <c r="B629" s="36"/>
      <c r="C629" s="18"/>
      <c r="D629" s="18"/>
      <c r="E629" s="19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24" customHeight="1">
      <c r="A630" s="9"/>
      <c r="B630" s="36"/>
      <c r="C630" s="18"/>
      <c r="D630" s="18"/>
      <c r="E630" s="19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24" customHeight="1">
      <c r="A631" s="9"/>
      <c r="B631" s="36"/>
      <c r="C631" s="18"/>
      <c r="D631" s="18"/>
      <c r="E631" s="19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24" customHeight="1">
      <c r="A632" s="9"/>
      <c r="B632" s="36"/>
      <c r="C632" s="18"/>
      <c r="D632" s="18"/>
      <c r="E632" s="19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24" customHeight="1">
      <c r="A633" s="9"/>
      <c r="B633" s="36"/>
      <c r="C633" s="18"/>
      <c r="D633" s="18"/>
      <c r="E633" s="19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24" customHeight="1">
      <c r="A634" s="9"/>
      <c r="B634" s="36"/>
      <c r="C634" s="18"/>
      <c r="D634" s="18"/>
      <c r="E634" s="19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24" customHeight="1">
      <c r="A635" s="9"/>
      <c r="B635" s="36"/>
      <c r="C635" s="18"/>
      <c r="D635" s="18"/>
      <c r="E635" s="19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24" customHeight="1">
      <c r="A636" s="9"/>
      <c r="B636" s="36"/>
      <c r="C636" s="18"/>
      <c r="D636" s="18"/>
      <c r="E636" s="19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24" customHeight="1">
      <c r="A637" s="9"/>
      <c r="B637" s="36"/>
      <c r="C637" s="18"/>
      <c r="D637" s="18"/>
      <c r="E637" s="19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24" customHeight="1">
      <c r="A638" s="9"/>
      <c r="B638" s="36"/>
      <c r="C638" s="18"/>
      <c r="D638" s="18"/>
      <c r="E638" s="19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24" customHeight="1">
      <c r="A639" s="9"/>
      <c r="B639" s="36"/>
      <c r="C639" s="18"/>
      <c r="D639" s="18"/>
      <c r="E639" s="19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24" customHeight="1">
      <c r="A640" s="9"/>
      <c r="B640" s="36"/>
      <c r="C640" s="18"/>
      <c r="D640" s="18"/>
      <c r="E640" s="19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24" customHeight="1">
      <c r="A641" s="9"/>
      <c r="B641" s="36"/>
      <c r="C641" s="18"/>
      <c r="D641" s="18"/>
      <c r="E641" s="19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24" customHeight="1">
      <c r="A642" s="9"/>
      <c r="B642" s="36"/>
      <c r="C642" s="18"/>
      <c r="D642" s="18"/>
      <c r="E642" s="19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24" customHeight="1">
      <c r="A643" s="9"/>
      <c r="B643" s="36"/>
      <c r="C643" s="18"/>
      <c r="D643" s="18"/>
      <c r="E643" s="19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24" customHeight="1">
      <c r="A644" s="9"/>
      <c r="B644" s="36"/>
      <c r="C644" s="18"/>
      <c r="D644" s="18"/>
      <c r="E644" s="19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24" customHeight="1">
      <c r="A645" s="9"/>
      <c r="B645" s="36"/>
      <c r="C645" s="18"/>
      <c r="D645" s="18"/>
      <c r="E645" s="19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24" customHeight="1">
      <c r="A646" s="9"/>
      <c r="B646" s="36"/>
      <c r="C646" s="18"/>
      <c r="D646" s="18"/>
      <c r="E646" s="19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24" customHeight="1">
      <c r="A647" s="9"/>
      <c r="B647" s="36"/>
      <c r="C647" s="18"/>
      <c r="D647" s="18"/>
      <c r="E647" s="19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24" customHeight="1">
      <c r="A648" s="9"/>
      <c r="B648" s="36"/>
      <c r="C648" s="18"/>
      <c r="D648" s="18"/>
      <c r="E648" s="19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24" customHeight="1">
      <c r="A649" s="9"/>
      <c r="B649" s="36"/>
      <c r="C649" s="18"/>
      <c r="D649" s="18"/>
      <c r="E649" s="19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24" customHeight="1">
      <c r="A650" s="9"/>
      <c r="B650" s="36"/>
      <c r="C650" s="18"/>
      <c r="D650" s="18"/>
      <c r="E650" s="19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24" customHeight="1">
      <c r="A651" s="9"/>
      <c r="B651" s="36"/>
      <c r="C651" s="18"/>
      <c r="D651" s="18"/>
      <c r="E651" s="19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24" customHeight="1">
      <c r="A652" s="9"/>
      <c r="B652" s="36"/>
      <c r="C652" s="18"/>
      <c r="D652" s="18"/>
      <c r="E652" s="19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24" customHeight="1">
      <c r="A653" s="9"/>
      <c r="B653" s="36"/>
      <c r="C653" s="18"/>
      <c r="D653" s="18"/>
      <c r="E653" s="19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24" customHeight="1">
      <c r="A654" s="9"/>
      <c r="B654" s="36"/>
      <c r="C654" s="18"/>
      <c r="D654" s="18"/>
      <c r="E654" s="19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24" customHeight="1">
      <c r="A655" s="9"/>
      <c r="B655" s="36"/>
      <c r="C655" s="18"/>
      <c r="D655" s="18"/>
      <c r="E655" s="19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24" customHeight="1">
      <c r="A656" s="9"/>
      <c r="B656" s="36"/>
      <c r="C656" s="18"/>
      <c r="D656" s="18"/>
      <c r="E656" s="19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24" customHeight="1">
      <c r="A657" s="9"/>
      <c r="B657" s="36"/>
      <c r="C657" s="18"/>
      <c r="D657" s="18"/>
      <c r="E657" s="19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24" customHeight="1">
      <c r="A658" s="9"/>
      <c r="B658" s="36"/>
      <c r="C658" s="18"/>
      <c r="D658" s="18"/>
      <c r="E658" s="19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24" customHeight="1">
      <c r="A659" s="9"/>
      <c r="B659" s="36"/>
      <c r="C659" s="18"/>
      <c r="D659" s="18"/>
      <c r="E659" s="19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24" customHeight="1">
      <c r="A660" s="9"/>
      <c r="B660" s="36"/>
      <c r="C660" s="18"/>
      <c r="D660" s="18"/>
      <c r="E660" s="19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24" customHeight="1">
      <c r="A661" s="9"/>
      <c r="B661" s="36"/>
      <c r="C661" s="18"/>
      <c r="D661" s="18"/>
      <c r="E661" s="19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24" customHeight="1">
      <c r="A662" s="9"/>
      <c r="B662" s="36"/>
      <c r="C662" s="18"/>
      <c r="D662" s="18"/>
      <c r="E662" s="19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24" customHeight="1">
      <c r="A663" s="9"/>
      <c r="B663" s="36"/>
      <c r="C663" s="18"/>
      <c r="D663" s="18"/>
      <c r="E663" s="19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24" customHeight="1">
      <c r="A664" s="9"/>
      <c r="B664" s="36"/>
      <c r="C664" s="18"/>
      <c r="D664" s="18"/>
      <c r="E664" s="19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24" customHeight="1">
      <c r="A665" s="9"/>
      <c r="B665" s="36"/>
      <c r="C665" s="18"/>
      <c r="D665" s="18"/>
      <c r="E665" s="19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24" customHeight="1">
      <c r="A666" s="9"/>
      <c r="B666" s="36"/>
      <c r="C666" s="18"/>
      <c r="D666" s="18"/>
      <c r="E666" s="19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24" customHeight="1">
      <c r="A667" s="9"/>
      <c r="B667" s="36"/>
      <c r="C667" s="18"/>
      <c r="D667" s="18"/>
      <c r="E667" s="19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24" customHeight="1">
      <c r="A668" s="9"/>
      <c r="B668" s="36"/>
      <c r="C668" s="18"/>
      <c r="D668" s="18"/>
      <c r="E668" s="19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24" customHeight="1">
      <c r="A669" s="9"/>
      <c r="B669" s="36"/>
      <c r="C669" s="18"/>
      <c r="D669" s="18"/>
      <c r="E669" s="19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24" customHeight="1">
      <c r="A670" s="9"/>
      <c r="B670" s="36"/>
      <c r="C670" s="18"/>
      <c r="D670" s="18"/>
      <c r="E670" s="19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24" customHeight="1">
      <c r="A671" s="9"/>
      <c r="B671" s="36"/>
      <c r="C671" s="18"/>
      <c r="D671" s="18"/>
      <c r="E671" s="19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24" customHeight="1">
      <c r="A672" s="9"/>
      <c r="B672" s="36"/>
      <c r="C672" s="18"/>
      <c r="D672" s="18"/>
      <c r="E672" s="19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24" customHeight="1">
      <c r="A673" s="9"/>
      <c r="B673" s="36"/>
      <c r="C673" s="18"/>
      <c r="D673" s="18"/>
      <c r="E673" s="19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24" customHeight="1">
      <c r="A674" s="9"/>
      <c r="B674" s="36"/>
      <c r="C674" s="18"/>
      <c r="D674" s="18"/>
      <c r="E674" s="19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24" customHeight="1">
      <c r="A675" s="9"/>
      <c r="B675" s="36"/>
      <c r="C675" s="18"/>
      <c r="D675" s="18"/>
      <c r="E675" s="19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24" customHeight="1">
      <c r="A676" s="9"/>
      <c r="B676" s="36"/>
      <c r="C676" s="18"/>
      <c r="D676" s="18"/>
      <c r="E676" s="19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24" customHeight="1">
      <c r="A677" s="9"/>
      <c r="B677" s="36"/>
      <c r="C677" s="18"/>
      <c r="D677" s="18"/>
      <c r="E677" s="19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24" customHeight="1">
      <c r="A678" s="9"/>
      <c r="B678" s="36"/>
      <c r="C678" s="18"/>
      <c r="D678" s="18"/>
      <c r="E678" s="19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24" customHeight="1">
      <c r="A679" s="9"/>
      <c r="B679" s="36"/>
      <c r="C679" s="18"/>
      <c r="D679" s="18"/>
      <c r="E679" s="19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24" customHeight="1">
      <c r="A680" s="9"/>
      <c r="B680" s="36"/>
      <c r="C680" s="18"/>
      <c r="D680" s="18"/>
      <c r="E680" s="19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24" customHeight="1">
      <c r="A681" s="9"/>
      <c r="B681" s="36"/>
      <c r="C681" s="18"/>
      <c r="D681" s="18"/>
      <c r="E681" s="19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24" customHeight="1">
      <c r="A682" s="9"/>
      <c r="B682" s="36"/>
      <c r="C682" s="18"/>
      <c r="D682" s="18"/>
      <c r="E682" s="19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24" customHeight="1">
      <c r="A683" s="9"/>
      <c r="B683" s="36"/>
      <c r="C683" s="18"/>
      <c r="D683" s="18"/>
      <c r="E683" s="19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24" customHeight="1">
      <c r="A684" s="9"/>
      <c r="B684" s="36"/>
      <c r="C684" s="18"/>
      <c r="D684" s="18"/>
      <c r="E684" s="19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24" customHeight="1">
      <c r="A685" s="9"/>
      <c r="B685" s="36"/>
      <c r="C685" s="18"/>
      <c r="D685" s="18"/>
      <c r="E685" s="19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24" customHeight="1">
      <c r="A686" s="9"/>
      <c r="B686" s="36"/>
      <c r="C686" s="18"/>
      <c r="D686" s="18"/>
      <c r="E686" s="19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24" customHeight="1">
      <c r="A687" s="9"/>
      <c r="B687" s="36"/>
      <c r="C687" s="18"/>
      <c r="D687" s="18"/>
      <c r="E687" s="19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24" customHeight="1">
      <c r="A688" s="9"/>
      <c r="B688" s="36"/>
      <c r="C688" s="18"/>
      <c r="D688" s="18"/>
      <c r="E688" s="19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24" customHeight="1">
      <c r="A689" s="9"/>
      <c r="B689" s="36"/>
      <c r="C689" s="18"/>
      <c r="D689" s="18"/>
      <c r="E689" s="19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24" customHeight="1">
      <c r="A690" s="9"/>
      <c r="B690" s="36"/>
      <c r="C690" s="18"/>
      <c r="D690" s="18"/>
      <c r="E690" s="19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24" customHeight="1">
      <c r="A691" s="9"/>
      <c r="B691" s="36"/>
      <c r="C691" s="18"/>
      <c r="D691" s="18"/>
      <c r="E691" s="19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24" customHeight="1">
      <c r="A692" s="9"/>
      <c r="B692" s="36"/>
      <c r="C692" s="18"/>
      <c r="D692" s="18"/>
      <c r="E692" s="19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24" customHeight="1">
      <c r="A693" s="9"/>
      <c r="B693" s="36"/>
      <c r="C693" s="18"/>
      <c r="D693" s="18"/>
      <c r="E693" s="19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24" customHeight="1">
      <c r="A694" s="9"/>
      <c r="B694" s="36"/>
      <c r="C694" s="18"/>
      <c r="D694" s="18"/>
      <c r="E694" s="19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24" customHeight="1">
      <c r="A695" s="9"/>
      <c r="B695" s="36"/>
      <c r="C695" s="18"/>
      <c r="D695" s="18"/>
      <c r="E695" s="19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24" customHeight="1">
      <c r="A696" s="9"/>
      <c r="B696" s="36"/>
      <c r="C696" s="18"/>
      <c r="D696" s="18"/>
      <c r="E696" s="19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24" customHeight="1">
      <c r="A697" s="9"/>
      <c r="B697" s="36"/>
      <c r="C697" s="18"/>
      <c r="D697" s="18"/>
      <c r="E697" s="19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24" customHeight="1">
      <c r="A698" s="9"/>
      <c r="B698" s="36"/>
      <c r="C698" s="18"/>
      <c r="D698" s="18"/>
      <c r="E698" s="19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24" customHeight="1">
      <c r="A699" s="9"/>
      <c r="B699" s="36"/>
      <c r="C699" s="18"/>
      <c r="D699" s="18"/>
      <c r="E699" s="19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24" customHeight="1">
      <c r="A700" s="9"/>
      <c r="B700" s="36"/>
      <c r="C700" s="18"/>
      <c r="D700" s="18"/>
      <c r="E700" s="19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24" customHeight="1">
      <c r="A701" s="9"/>
      <c r="B701" s="36"/>
      <c r="C701" s="18"/>
      <c r="D701" s="18"/>
      <c r="E701" s="19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24" customHeight="1">
      <c r="A702" s="9"/>
      <c r="B702" s="36"/>
      <c r="C702" s="18"/>
      <c r="D702" s="18"/>
      <c r="E702" s="19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24" customHeight="1">
      <c r="A703" s="9"/>
      <c r="B703" s="36"/>
      <c r="C703" s="18"/>
      <c r="D703" s="18"/>
      <c r="E703" s="19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24" customHeight="1">
      <c r="A704" s="9"/>
      <c r="B704" s="36"/>
      <c r="C704" s="18"/>
      <c r="D704" s="18"/>
      <c r="E704" s="19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24" customHeight="1">
      <c r="A705" s="9"/>
      <c r="B705" s="36"/>
      <c r="C705" s="18"/>
      <c r="D705" s="18"/>
      <c r="E705" s="19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24" customHeight="1">
      <c r="A706" s="9"/>
      <c r="B706" s="36"/>
      <c r="C706" s="18"/>
      <c r="D706" s="18"/>
      <c r="E706" s="19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24" customHeight="1">
      <c r="A707" s="9"/>
      <c r="B707" s="36"/>
      <c r="C707" s="18"/>
      <c r="D707" s="18"/>
      <c r="E707" s="19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24" customHeight="1">
      <c r="A708" s="9"/>
      <c r="B708" s="36"/>
      <c r="C708" s="18"/>
      <c r="D708" s="18"/>
      <c r="E708" s="19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24" customHeight="1">
      <c r="A709" s="9"/>
      <c r="B709" s="36"/>
      <c r="C709" s="18"/>
      <c r="D709" s="18"/>
      <c r="E709" s="19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24" customHeight="1">
      <c r="A710" s="9"/>
      <c r="B710" s="36"/>
      <c r="C710" s="18"/>
      <c r="D710" s="18"/>
      <c r="E710" s="19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24" customHeight="1">
      <c r="A711" s="9"/>
      <c r="B711" s="36"/>
      <c r="C711" s="18"/>
      <c r="D711" s="18"/>
      <c r="E711" s="19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24" customHeight="1">
      <c r="A712" s="9"/>
      <c r="B712" s="36"/>
      <c r="C712" s="18"/>
      <c r="D712" s="18"/>
      <c r="E712" s="19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24" customHeight="1">
      <c r="A713" s="9"/>
      <c r="B713" s="36"/>
      <c r="C713" s="18"/>
      <c r="D713" s="18"/>
      <c r="E713" s="19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24" customHeight="1">
      <c r="A714" s="9"/>
      <c r="B714" s="36"/>
      <c r="C714" s="18"/>
      <c r="D714" s="18"/>
      <c r="E714" s="19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24" customHeight="1">
      <c r="A715" s="9"/>
      <c r="B715" s="36"/>
      <c r="C715" s="18"/>
      <c r="D715" s="18"/>
      <c r="E715" s="19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24" customHeight="1">
      <c r="A716" s="9"/>
      <c r="B716" s="36"/>
      <c r="C716" s="18"/>
      <c r="D716" s="18"/>
      <c r="E716" s="19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24" customHeight="1">
      <c r="A717" s="9"/>
      <c r="B717" s="36"/>
      <c r="C717" s="18"/>
      <c r="D717" s="18"/>
      <c r="E717" s="19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24" customHeight="1">
      <c r="A718" s="9"/>
      <c r="B718" s="36"/>
      <c r="C718" s="18"/>
      <c r="D718" s="18"/>
      <c r="E718" s="19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24" customHeight="1">
      <c r="A719" s="9"/>
      <c r="B719" s="36"/>
      <c r="C719" s="18"/>
      <c r="D719" s="18"/>
      <c r="E719" s="19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24" customHeight="1">
      <c r="A720" s="9"/>
      <c r="B720" s="36"/>
      <c r="C720" s="18"/>
      <c r="D720" s="18"/>
      <c r="E720" s="19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24" customHeight="1">
      <c r="A721" s="9"/>
      <c r="B721" s="36"/>
      <c r="C721" s="18"/>
      <c r="D721" s="18"/>
      <c r="E721" s="19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24" customHeight="1">
      <c r="A722" s="9"/>
      <c r="B722" s="36"/>
      <c r="C722" s="18"/>
      <c r="D722" s="18"/>
      <c r="E722" s="19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24" customHeight="1">
      <c r="A723" s="9"/>
      <c r="B723" s="36"/>
      <c r="C723" s="18"/>
      <c r="D723" s="18"/>
      <c r="E723" s="19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24" customHeight="1">
      <c r="A724" s="9"/>
      <c r="B724" s="36"/>
      <c r="C724" s="18"/>
      <c r="D724" s="18"/>
      <c r="E724" s="19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24" customHeight="1">
      <c r="A725" s="9"/>
      <c r="B725" s="36"/>
      <c r="C725" s="18"/>
      <c r="D725" s="18"/>
      <c r="E725" s="19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24" customHeight="1">
      <c r="A726" s="9"/>
      <c r="B726" s="36"/>
      <c r="C726" s="18"/>
      <c r="D726" s="18"/>
      <c r="E726" s="19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24" customHeight="1">
      <c r="A727" s="9"/>
      <c r="B727" s="36"/>
      <c r="C727" s="18"/>
      <c r="D727" s="18"/>
      <c r="E727" s="19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24" customHeight="1">
      <c r="A728" s="9"/>
      <c r="B728" s="36"/>
      <c r="C728" s="18"/>
      <c r="D728" s="18"/>
      <c r="E728" s="19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24" customHeight="1">
      <c r="A729" s="9"/>
      <c r="B729" s="36"/>
      <c r="C729" s="18"/>
      <c r="D729" s="18"/>
      <c r="E729" s="19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24" customHeight="1">
      <c r="A730" s="9"/>
      <c r="B730" s="36"/>
      <c r="C730" s="18"/>
      <c r="D730" s="18"/>
      <c r="E730" s="19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24" customHeight="1">
      <c r="A731" s="9"/>
      <c r="B731" s="36"/>
      <c r="C731" s="18"/>
      <c r="D731" s="18"/>
      <c r="E731" s="19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24" customHeight="1">
      <c r="A732" s="9"/>
      <c r="B732" s="36"/>
      <c r="C732" s="18"/>
      <c r="D732" s="18"/>
      <c r="E732" s="19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24" customHeight="1">
      <c r="A733" s="9"/>
      <c r="B733" s="36"/>
      <c r="C733" s="18"/>
      <c r="D733" s="18"/>
      <c r="E733" s="19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24" customHeight="1">
      <c r="A734" s="9"/>
      <c r="B734" s="36"/>
      <c r="C734" s="18"/>
      <c r="D734" s="18"/>
      <c r="E734" s="19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24" customHeight="1">
      <c r="A735" s="9"/>
      <c r="B735" s="36"/>
      <c r="C735" s="18"/>
      <c r="D735" s="18"/>
      <c r="E735" s="19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24" customHeight="1">
      <c r="A736" s="9"/>
      <c r="B736" s="36"/>
      <c r="C736" s="18"/>
      <c r="D736" s="18"/>
      <c r="E736" s="19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24" customHeight="1">
      <c r="A737" s="9"/>
      <c r="B737" s="36"/>
      <c r="C737" s="18"/>
      <c r="D737" s="18"/>
      <c r="E737" s="19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24" customHeight="1">
      <c r="A738" s="9"/>
      <c r="B738" s="36"/>
      <c r="C738" s="18"/>
      <c r="D738" s="18"/>
      <c r="E738" s="19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24" customHeight="1">
      <c r="A739" s="9"/>
      <c r="B739" s="36"/>
      <c r="C739" s="18"/>
      <c r="D739" s="18"/>
      <c r="E739" s="19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24" customHeight="1">
      <c r="A740" s="9"/>
      <c r="B740" s="36"/>
      <c r="C740" s="18"/>
      <c r="D740" s="18"/>
      <c r="E740" s="19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24" customHeight="1">
      <c r="A741" s="9"/>
      <c r="B741" s="36"/>
      <c r="C741" s="18"/>
      <c r="D741" s="18"/>
      <c r="E741" s="19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24" customHeight="1">
      <c r="A742" s="9"/>
      <c r="B742" s="36"/>
      <c r="C742" s="18"/>
      <c r="D742" s="18"/>
      <c r="E742" s="19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24" customHeight="1">
      <c r="A743" s="9"/>
      <c r="B743" s="36"/>
      <c r="C743" s="18"/>
      <c r="D743" s="18"/>
      <c r="E743" s="19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24" customHeight="1">
      <c r="A744" s="9"/>
      <c r="B744" s="36"/>
      <c r="C744" s="18"/>
      <c r="D744" s="18"/>
      <c r="E744" s="19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24" customHeight="1">
      <c r="A745" s="9"/>
      <c r="B745" s="36"/>
      <c r="C745" s="18"/>
      <c r="D745" s="18"/>
      <c r="E745" s="19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24" customHeight="1">
      <c r="A746" s="9"/>
      <c r="B746" s="36"/>
      <c r="C746" s="18"/>
      <c r="D746" s="18"/>
      <c r="E746" s="19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24" customHeight="1">
      <c r="A747" s="9"/>
      <c r="B747" s="36"/>
      <c r="C747" s="18"/>
      <c r="D747" s="18"/>
      <c r="E747" s="19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24" customHeight="1">
      <c r="A748" s="9"/>
      <c r="B748" s="36"/>
      <c r="C748" s="18"/>
      <c r="D748" s="18"/>
      <c r="E748" s="19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24" customHeight="1">
      <c r="A749" s="9"/>
      <c r="B749" s="36"/>
      <c r="C749" s="18"/>
      <c r="D749" s="18"/>
      <c r="E749" s="19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24" customHeight="1">
      <c r="A750" s="9"/>
      <c r="B750" s="36"/>
      <c r="C750" s="18"/>
      <c r="D750" s="18"/>
      <c r="E750" s="19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24" customHeight="1">
      <c r="A751" s="9"/>
      <c r="B751" s="36"/>
      <c r="C751" s="18"/>
      <c r="D751" s="18"/>
      <c r="E751" s="19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24" customHeight="1">
      <c r="A752" s="9"/>
      <c r="B752" s="36"/>
      <c r="C752" s="18"/>
      <c r="D752" s="18"/>
      <c r="E752" s="19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24" customHeight="1">
      <c r="A753" s="9"/>
      <c r="B753" s="36"/>
      <c r="C753" s="18"/>
      <c r="D753" s="18"/>
      <c r="E753" s="19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24" customHeight="1">
      <c r="A754" s="9"/>
      <c r="B754" s="36"/>
      <c r="C754" s="18"/>
      <c r="D754" s="18"/>
      <c r="E754" s="19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24" customHeight="1">
      <c r="A755" s="9"/>
      <c r="B755" s="36"/>
      <c r="C755" s="18"/>
      <c r="D755" s="18"/>
      <c r="E755" s="19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24" customHeight="1">
      <c r="A756" s="9"/>
      <c r="B756" s="36"/>
      <c r="C756" s="18"/>
      <c r="D756" s="18"/>
      <c r="E756" s="19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24" customHeight="1">
      <c r="A757" s="9"/>
      <c r="B757" s="36"/>
      <c r="C757" s="18"/>
      <c r="D757" s="18"/>
      <c r="E757" s="19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24" customHeight="1">
      <c r="A758" s="9"/>
      <c r="B758" s="36"/>
      <c r="C758" s="18"/>
      <c r="D758" s="18"/>
      <c r="E758" s="19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24" customHeight="1">
      <c r="A759" s="9"/>
      <c r="B759" s="36"/>
      <c r="C759" s="18"/>
      <c r="D759" s="18"/>
      <c r="E759" s="19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24" customHeight="1">
      <c r="A760" s="9"/>
      <c r="B760" s="36"/>
      <c r="C760" s="18"/>
      <c r="D760" s="18"/>
      <c r="E760" s="19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24" customHeight="1">
      <c r="A761" s="9"/>
      <c r="B761" s="36"/>
      <c r="C761" s="18"/>
      <c r="D761" s="18"/>
      <c r="E761" s="19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24" customHeight="1">
      <c r="A762" s="9"/>
      <c r="B762" s="36"/>
      <c r="C762" s="18"/>
      <c r="D762" s="18"/>
      <c r="E762" s="19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24" customHeight="1">
      <c r="A763" s="9"/>
      <c r="B763" s="36"/>
      <c r="C763" s="18"/>
      <c r="D763" s="18"/>
      <c r="E763" s="19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24" customHeight="1">
      <c r="A764" s="9"/>
      <c r="B764" s="36"/>
      <c r="C764" s="18"/>
      <c r="D764" s="18"/>
      <c r="E764" s="19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24" customHeight="1">
      <c r="A765" s="9"/>
      <c r="B765" s="36"/>
      <c r="C765" s="18"/>
      <c r="D765" s="18"/>
      <c r="E765" s="19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24" customHeight="1">
      <c r="A766" s="9"/>
      <c r="B766" s="36"/>
      <c r="C766" s="18"/>
      <c r="D766" s="18"/>
      <c r="E766" s="19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24" customHeight="1">
      <c r="A767" s="9"/>
      <c r="B767" s="36"/>
      <c r="C767" s="18"/>
      <c r="D767" s="18"/>
      <c r="E767" s="19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24" customHeight="1">
      <c r="A768" s="9"/>
      <c r="B768" s="36"/>
      <c r="C768" s="18"/>
      <c r="D768" s="18"/>
      <c r="E768" s="19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24" customHeight="1">
      <c r="A769" s="9"/>
      <c r="B769" s="36"/>
      <c r="C769" s="18"/>
      <c r="D769" s="18"/>
      <c r="E769" s="19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24" customHeight="1">
      <c r="A770" s="9"/>
      <c r="B770" s="36"/>
      <c r="C770" s="18"/>
      <c r="D770" s="18"/>
      <c r="E770" s="19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24" customHeight="1">
      <c r="A771" s="9"/>
      <c r="B771" s="36"/>
      <c r="C771" s="18"/>
      <c r="D771" s="18"/>
      <c r="E771" s="19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24" customHeight="1">
      <c r="A772" s="9"/>
      <c r="B772" s="36"/>
      <c r="C772" s="18"/>
      <c r="D772" s="18"/>
      <c r="E772" s="19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24" customHeight="1">
      <c r="A773" s="9"/>
      <c r="B773" s="36"/>
      <c r="C773" s="18"/>
      <c r="D773" s="18"/>
      <c r="E773" s="19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24" customHeight="1">
      <c r="A774" s="9"/>
      <c r="B774" s="36"/>
      <c r="C774" s="18"/>
      <c r="D774" s="18"/>
      <c r="E774" s="19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24" customHeight="1">
      <c r="A775" s="9"/>
      <c r="B775" s="36"/>
      <c r="C775" s="18"/>
      <c r="D775" s="18"/>
      <c r="E775" s="19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24" customHeight="1">
      <c r="A776" s="9"/>
      <c r="B776" s="36"/>
      <c r="C776" s="18"/>
      <c r="D776" s="18"/>
      <c r="E776" s="19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24" customHeight="1">
      <c r="A777" s="9"/>
      <c r="B777" s="36"/>
      <c r="C777" s="18"/>
      <c r="D777" s="18"/>
      <c r="E777" s="19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24" customHeight="1">
      <c r="A778" s="9"/>
      <c r="B778" s="36"/>
      <c r="C778" s="18"/>
      <c r="D778" s="18"/>
      <c r="E778" s="19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24" customHeight="1">
      <c r="A779" s="9"/>
      <c r="B779" s="36"/>
      <c r="C779" s="18"/>
      <c r="D779" s="18"/>
      <c r="E779" s="19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24" customHeight="1">
      <c r="A780" s="9"/>
      <c r="B780" s="36"/>
      <c r="C780" s="18"/>
      <c r="D780" s="18"/>
      <c r="E780" s="19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24" customHeight="1">
      <c r="A781" s="9"/>
      <c r="B781" s="36"/>
      <c r="C781" s="18"/>
      <c r="D781" s="18"/>
      <c r="E781" s="19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24" customHeight="1">
      <c r="A782" s="9"/>
      <c r="B782" s="36"/>
      <c r="C782" s="18"/>
      <c r="D782" s="18"/>
      <c r="E782" s="19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24" customHeight="1">
      <c r="A783" s="9"/>
      <c r="B783" s="36"/>
      <c r="C783" s="18"/>
      <c r="D783" s="18"/>
      <c r="E783" s="19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24" customHeight="1">
      <c r="A784" s="9"/>
      <c r="B784" s="36"/>
      <c r="C784" s="18"/>
      <c r="D784" s="18"/>
      <c r="E784" s="19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24" customHeight="1">
      <c r="A785" s="9"/>
      <c r="B785" s="36"/>
      <c r="C785" s="18"/>
      <c r="D785" s="18"/>
      <c r="E785" s="19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24" customHeight="1">
      <c r="A786" s="9"/>
      <c r="B786" s="36"/>
      <c r="C786" s="18"/>
      <c r="D786" s="18"/>
      <c r="E786" s="19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24" customHeight="1">
      <c r="A787" s="9"/>
      <c r="B787" s="36"/>
      <c r="C787" s="18"/>
      <c r="D787" s="18"/>
      <c r="E787" s="19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24" customHeight="1">
      <c r="A788" s="9"/>
      <c r="B788" s="36"/>
      <c r="C788" s="18"/>
      <c r="D788" s="18"/>
      <c r="E788" s="19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24" customHeight="1">
      <c r="A789" s="9"/>
      <c r="B789" s="36"/>
      <c r="C789" s="18"/>
      <c r="D789" s="18"/>
      <c r="E789" s="19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24" customHeight="1">
      <c r="A790" s="9"/>
      <c r="B790" s="36"/>
      <c r="C790" s="18"/>
      <c r="D790" s="18"/>
      <c r="E790" s="19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24" customHeight="1">
      <c r="A791" s="9"/>
      <c r="B791" s="36"/>
      <c r="C791" s="18"/>
      <c r="D791" s="18"/>
      <c r="E791" s="19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24" customHeight="1">
      <c r="A792" s="9"/>
      <c r="B792" s="36"/>
      <c r="C792" s="18"/>
      <c r="D792" s="18"/>
      <c r="E792" s="19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24" customHeight="1">
      <c r="A793" s="9"/>
      <c r="B793" s="36"/>
      <c r="C793" s="18"/>
      <c r="D793" s="18"/>
      <c r="E793" s="19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24" customHeight="1">
      <c r="A794" s="9"/>
      <c r="B794" s="36"/>
      <c r="C794" s="18"/>
      <c r="D794" s="18"/>
      <c r="E794" s="19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24" customHeight="1">
      <c r="A795" s="9"/>
      <c r="B795" s="36"/>
      <c r="C795" s="18"/>
      <c r="D795" s="18"/>
      <c r="E795" s="19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24" customHeight="1">
      <c r="A796" s="9"/>
      <c r="B796" s="36"/>
      <c r="C796" s="18"/>
      <c r="D796" s="18"/>
      <c r="E796" s="19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24" customHeight="1">
      <c r="A797" s="9"/>
      <c r="B797" s="36"/>
      <c r="C797" s="18"/>
      <c r="D797" s="18"/>
      <c r="E797" s="19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24" customHeight="1">
      <c r="A798" s="9"/>
      <c r="B798" s="36"/>
      <c r="C798" s="18"/>
      <c r="D798" s="18"/>
      <c r="E798" s="19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24" customHeight="1">
      <c r="A799" s="9"/>
      <c r="B799" s="36"/>
      <c r="C799" s="18"/>
      <c r="D799" s="18"/>
      <c r="E799" s="19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24" customHeight="1">
      <c r="A800" s="9"/>
      <c r="B800" s="36"/>
      <c r="C800" s="18"/>
      <c r="D800" s="18"/>
      <c r="E800" s="19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24" customHeight="1">
      <c r="A801" s="9"/>
      <c r="B801" s="36"/>
      <c r="C801" s="18"/>
      <c r="D801" s="18"/>
      <c r="E801" s="19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24" customHeight="1">
      <c r="A802" s="9"/>
      <c r="B802" s="36"/>
      <c r="C802" s="18"/>
      <c r="D802" s="18"/>
      <c r="E802" s="19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24" customHeight="1">
      <c r="A803" s="9"/>
      <c r="B803" s="36"/>
      <c r="C803" s="18"/>
      <c r="D803" s="18"/>
      <c r="E803" s="19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24" customHeight="1">
      <c r="A804" s="9"/>
      <c r="B804" s="36"/>
      <c r="C804" s="18"/>
      <c r="D804" s="18"/>
      <c r="E804" s="19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24" customHeight="1">
      <c r="A805" s="9"/>
      <c r="B805" s="36"/>
      <c r="C805" s="18"/>
      <c r="D805" s="18"/>
      <c r="E805" s="19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24" customHeight="1">
      <c r="A806" s="9"/>
      <c r="B806" s="36"/>
      <c r="C806" s="18"/>
      <c r="D806" s="18"/>
      <c r="E806" s="19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24" customHeight="1">
      <c r="A807" s="9"/>
      <c r="B807" s="36"/>
      <c r="C807" s="18"/>
      <c r="D807" s="18"/>
      <c r="E807" s="19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24" customHeight="1">
      <c r="A808" s="9"/>
      <c r="B808" s="36"/>
      <c r="C808" s="18"/>
      <c r="D808" s="18"/>
      <c r="E808" s="19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24" customHeight="1">
      <c r="A809" s="9"/>
      <c r="B809" s="36"/>
      <c r="C809" s="18"/>
      <c r="D809" s="18"/>
      <c r="E809" s="19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24" customHeight="1">
      <c r="A810" s="9"/>
      <c r="B810" s="36"/>
      <c r="C810" s="18"/>
      <c r="D810" s="18"/>
      <c r="E810" s="19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24" customHeight="1">
      <c r="A811" s="9"/>
      <c r="B811" s="36"/>
      <c r="C811" s="18"/>
      <c r="D811" s="18"/>
      <c r="E811" s="19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24" customHeight="1">
      <c r="A812" s="9"/>
      <c r="B812" s="36"/>
      <c r="C812" s="18"/>
      <c r="D812" s="18"/>
      <c r="E812" s="19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24" customHeight="1">
      <c r="A813" s="9"/>
      <c r="B813" s="36"/>
      <c r="C813" s="18"/>
      <c r="D813" s="18"/>
      <c r="E813" s="19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24" customHeight="1">
      <c r="A814" s="9"/>
      <c r="B814" s="36"/>
      <c r="C814" s="18"/>
      <c r="D814" s="18"/>
      <c r="E814" s="19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24" customHeight="1">
      <c r="A815" s="9"/>
      <c r="B815" s="36"/>
      <c r="C815" s="18"/>
      <c r="D815" s="18"/>
      <c r="E815" s="19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24" customHeight="1">
      <c r="A816" s="9"/>
      <c r="B816" s="36"/>
      <c r="C816" s="18"/>
      <c r="D816" s="18"/>
      <c r="E816" s="19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24" customHeight="1">
      <c r="A817" s="9"/>
      <c r="B817" s="36"/>
      <c r="C817" s="18"/>
      <c r="D817" s="18"/>
      <c r="E817" s="19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24" customHeight="1">
      <c r="A818" s="9"/>
      <c r="B818" s="36"/>
      <c r="C818" s="18"/>
      <c r="D818" s="18"/>
      <c r="E818" s="19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24" customHeight="1">
      <c r="A819" s="9"/>
      <c r="B819" s="36"/>
      <c r="C819" s="18"/>
      <c r="D819" s="18"/>
      <c r="E819" s="19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24" customHeight="1">
      <c r="A820" s="9"/>
      <c r="B820" s="36"/>
      <c r="C820" s="18"/>
      <c r="D820" s="18"/>
      <c r="E820" s="19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24" customHeight="1">
      <c r="A821" s="9"/>
      <c r="B821" s="36"/>
      <c r="C821" s="18"/>
      <c r="D821" s="18"/>
      <c r="E821" s="19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24" customHeight="1">
      <c r="A822" s="9"/>
      <c r="B822" s="36"/>
      <c r="C822" s="18"/>
      <c r="D822" s="18"/>
      <c r="E822" s="19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24" customHeight="1">
      <c r="A823" s="9"/>
      <c r="B823" s="36"/>
      <c r="C823" s="18"/>
      <c r="D823" s="18"/>
      <c r="E823" s="19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24" customHeight="1">
      <c r="A824" s="9"/>
      <c r="B824" s="36"/>
      <c r="C824" s="18"/>
      <c r="D824" s="18"/>
      <c r="E824" s="19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24" customHeight="1">
      <c r="A825" s="9"/>
      <c r="B825" s="36"/>
      <c r="C825" s="18"/>
      <c r="D825" s="18"/>
      <c r="E825" s="19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24" customHeight="1">
      <c r="A826" s="9"/>
      <c r="B826" s="36"/>
      <c r="C826" s="18"/>
      <c r="D826" s="18"/>
      <c r="E826" s="19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24" customHeight="1">
      <c r="A827" s="9"/>
      <c r="B827" s="36"/>
      <c r="C827" s="18"/>
      <c r="D827" s="18"/>
      <c r="E827" s="19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24" customHeight="1">
      <c r="A828" s="9"/>
      <c r="B828" s="36"/>
      <c r="C828" s="18"/>
      <c r="D828" s="18"/>
      <c r="E828" s="19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24" customHeight="1">
      <c r="A829" s="9"/>
      <c r="B829" s="36"/>
      <c r="C829" s="18"/>
      <c r="D829" s="18"/>
      <c r="E829" s="19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24" customHeight="1">
      <c r="A830" s="9"/>
      <c r="B830" s="36"/>
      <c r="C830" s="18"/>
      <c r="D830" s="18"/>
      <c r="E830" s="19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24" customHeight="1">
      <c r="A831" s="9"/>
      <c r="B831" s="36"/>
      <c r="C831" s="18"/>
      <c r="D831" s="18"/>
      <c r="E831" s="19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24" customHeight="1">
      <c r="A832" s="9"/>
      <c r="B832" s="36"/>
      <c r="C832" s="18"/>
      <c r="D832" s="18"/>
      <c r="E832" s="19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24" customHeight="1">
      <c r="A833" s="9"/>
      <c r="B833" s="36"/>
      <c r="C833" s="18"/>
      <c r="D833" s="18"/>
      <c r="E833" s="19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24" customHeight="1">
      <c r="A834" s="9"/>
      <c r="B834" s="36"/>
      <c r="C834" s="18"/>
      <c r="D834" s="18"/>
      <c r="E834" s="19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24" customHeight="1">
      <c r="A835" s="9"/>
      <c r="B835" s="36"/>
      <c r="C835" s="18"/>
      <c r="D835" s="18"/>
      <c r="E835" s="19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24" customHeight="1">
      <c r="A836" s="9"/>
      <c r="B836" s="36"/>
      <c r="C836" s="18"/>
      <c r="D836" s="18"/>
      <c r="E836" s="19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24" customHeight="1">
      <c r="A837" s="9"/>
      <c r="B837" s="36"/>
      <c r="C837" s="18"/>
      <c r="D837" s="18"/>
      <c r="E837" s="19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24" customHeight="1">
      <c r="A838" s="9"/>
      <c r="B838" s="36"/>
      <c r="C838" s="18"/>
      <c r="D838" s="18"/>
      <c r="E838" s="19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24" customHeight="1">
      <c r="A839" s="9"/>
      <c r="B839" s="36"/>
      <c r="C839" s="18"/>
      <c r="D839" s="18"/>
      <c r="E839" s="19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24" customHeight="1">
      <c r="A840" s="9"/>
      <c r="B840" s="36"/>
      <c r="C840" s="18"/>
      <c r="D840" s="18"/>
      <c r="E840" s="19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24" customHeight="1">
      <c r="A841" s="9"/>
      <c r="B841" s="36"/>
      <c r="C841" s="18"/>
      <c r="D841" s="18"/>
      <c r="E841" s="19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24" customHeight="1">
      <c r="A842" s="9"/>
      <c r="B842" s="36"/>
      <c r="C842" s="18"/>
      <c r="D842" s="18"/>
      <c r="E842" s="19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24" customHeight="1">
      <c r="A843" s="9"/>
      <c r="B843" s="36"/>
      <c r="C843" s="18"/>
      <c r="D843" s="18"/>
      <c r="E843" s="19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24" customHeight="1">
      <c r="A844" s="9"/>
      <c r="B844" s="36"/>
      <c r="C844" s="18"/>
      <c r="D844" s="18"/>
      <c r="E844" s="19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24" customHeight="1">
      <c r="A845" s="9"/>
      <c r="B845" s="36"/>
      <c r="C845" s="18"/>
      <c r="D845" s="18"/>
      <c r="E845" s="19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24" customHeight="1">
      <c r="A846" s="9"/>
      <c r="B846" s="36"/>
      <c r="C846" s="18"/>
      <c r="D846" s="18"/>
      <c r="E846" s="19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24" customHeight="1">
      <c r="A847" s="9"/>
      <c r="B847" s="36"/>
      <c r="C847" s="18"/>
      <c r="D847" s="18"/>
      <c r="E847" s="19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24" customHeight="1">
      <c r="A848" s="9"/>
      <c r="B848" s="36"/>
      <c r="C848" s="18"/>
      <c r="D848" s="18"/>
      <c r="E848" s="19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24" customHeight="1">
      <c r="A849" s="9"/>
      <c r="B849" s="36"/>
      <c r="C849" s="18"/>
      <c r="D849" s="18"/>
      <c r="E849" s="19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24" customHeight="1">
      <c r="A850" s="9"/>
      <c r="B850" s="36"/>
      <c r="C850" s="18"/>
      <c r="D850" s="18"/>
      <c r="E850" s="19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24" customHeight="1">
      <c r="A851" s="9"/>
      <c r="B851" s="36"/>
      <c r="C851" s="18"/>
      <c r="D851" s="18"/>
      <c r="E851" s="19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24" customHeight="1">
      <c r="A852" s="9"/>
      <c r="B852" s="36"/>
      <c r="C852" s="18"/>
      <c r="D852" s="18"/>
      <c r="E852" s="19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24" customHeight="1">
      <c r="A853" s="9"/>
      <c r="B853" s="36"/>
      <c r="C853" s="18"/>
      <c r="D853" s="18"/>
      <c r="E853" s="19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24" customHeight="1">
      <c r="A854" s="9"/>
      <c r="B854" s="36"/>
      <c r="C854" s="18"/>
      <c r="D854" s="18"/>
      <c r="E854" s="19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24" customHeight="1">
      <c r="A855" s="9"/>
      <c r="B855" s="36"/>
      <c r="C855" s="18"/>
      <c r="D855" s="18"/>
      <c r="E855" s="19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24" customHeight="1">
      <c r="A856" s="9"/>
      <c r="B856" s="36"/>
      <c r="C856" s="18"/>
      <c r="D856" s="18"/>
      <c r="E856" s="19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24" customHeight="1">
      <c r="A857" s="9"/>
      <c r="B857" s="36"/>
      <c r="C857" s="18"/>
      <c r="D857" s="18"/>
      <c r="E857" s="19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24" customHeight="1">
      <c r="A858" s="9"/>
      <c r="B858" s="36"/>
      <c r="C858" s="18"/>
      <c r="D858" s="18"/>
      <c r="E858" s="19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24" customHeight="1">
      <c r="A859" s="9"/>
      <c r="B859" s="36"/>
      <c r="C859" s="18"/>
      <c r="D859" s="18"/>
      <c r="E859" s="19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24" customHeight="1">
      <c r="A860" s="9"/>
      <c r="B860" s="36"/>
      <c r="C860" s="18"/>
      <c r="D860" s="18"/>
      <c r="E860" s="19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24" customHeight="1">
      <c r="A861" s="9"/>
      <c r="B861" s="36"/>
      <c r="C861" s="18"/>
      <c r="D861" s="18"/>
      <c r="E861" s="19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24" customHeight="1">
      <c r="A862" s="9"/>
      <c r="B862" s="36"/>
      <c r="C862" s="18"/>
      <c r="D862" s="18"/>
      <c r="E862" s="19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24" customHeight="1">
      <c r="A863" s="9"/>
      <c r="B863" s="36"/>
      <c r="C863" s="18"/>
      <c r="D863" s="18"/>
      <c r="E863" s="19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24" customHeight="1">
      <c r="A864" s="9"/>
      <c r="B864" s="36"/>
      <c r="C864" s="18"/>
      <c r="D864" s="18"/>
      <c r="E864" s="19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24" customHeight="1">
      <c r="A865" s="9"/>
      <c r="B865" s="36"/>
      <c r="C865" s="18"/>
      <c r="D865" s="18"/>
      <c r="E865" s="19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24" customHeight="1">
      <c r="A866" s="9"/>
      <c r="B866" s="36"/>
      <c r="C866" s="18"/>
      <c r="D866" s="18"/>
      <c r="E866" s="19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24" customHeight="1">
      <c r="A867" s="9"/>
      <c r="B867" s="36"/>
      <c r="C867" s="18"/>
      <c r="D867" s="18"/>
      <c r="E867" s="19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24" customHeight="1">
      <c r="A868" s="9"/>
      <c r="B868" s="36"/>
      <c r="C868" s="18"/>
      <c r="D868" s="18"/>
      <c r="E868" s="19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24" customHeight="1">
      <c r="A869" s="9"/>
      <c r="B869" s="36"/>
      <c r="C869" s="18"/>
      <c r="D869" s="18"/>
      <c r="E869" s="19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24" customHeight="1">
      <c r="A870" s="9"/>
      <c r="B870" s="36"/>
      <c r="C870" s="18"/>
      <c r="D870" s="18"/>
      <c r="E870" s="19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24" customHeight="1">
      <c r="A871" s="9"/>
      <c r="B871" s="36"/>
      <c r="C871" s="18"/>
      <c r="D871" s="18"/>
      <c r="E871" s="19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24" customHeight="1">
      <c r="A872" s="9"/>
      <c r="B872" s="36"/>
      <c r="C872" s="18"/>
      <c r="D872" s="18"/>
      <c r="E872" s="19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24" customHeight="1">
      <c r="A873" s="9"/>
      <c r="B873" s="36"/>
      <c r="C873" s="18"/>
      <c r="D873" s="18"/>
      <c r="E873" s="19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24" customHeight="1">
      <c r="A874" s="9"/>
      <c r="B874" s="36"/>
      <c r="C874" s="18"/>
      <c r="D874" s="18"/>
      <c r="E874" s="19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24" customHeight="1">
      <c r="A875" s="9"/>
      <c r="B875" s="36"/>
      <c r="C875" s="18"/>
      <c r="D875" s="18"/>
      <c r="E875" s="19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24" customHeight="1">
      <c r="A876" s="9"/>
      <c r="B876" s="36"/>
      <c r="C876" s="18"/>
      <c r="D876" s="18"/>
      <c r="E876" s="19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24" customHeight="1">
      <c r="A877" s="9"/>
      <c r="B877" s="36"/>
      <c r="C877" s="18"/>
      <c r="D877" s="18"/>
      <c r="E877" s="19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24" customHeight="1">
      <c r="A878" s="9"/>
      <c r="B878" s="36"/>
      <c r="C878" s="18"/>
      <c r="D878" s="18"/>
      <c r="E878" s="19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24" customHeight="1">
      <c r="A879" s="9"/>
      <c r="B879" s="36"/>
      <c r="C879" s="18"/>
      <c r="D879" s="18"/>
      <c r="E879" s="19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24" customHeight="1">
      <c r="A880" s="9"/>
      <c r="B880" s="36"/>
      <c r="C880" s="18"/>
      <c r="D880" s="18"/>
      <c r="E880" s="19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24" customHeight="1">
      <c r="A881" s="9"/>
      <c r="B881" s="36"/>
      <c r="C881" s="18"/>
      <c r="D881" s="18"/>
      <c r="E881" s="19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24" customHeight="1">
      <c r="A882" s="9"/>
      <c r="B882" s="36"/>
      <c r="C882" s="18"/>
      <c r="D882" s="18"/>
      <c r="E882" s="19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24" customHeight="1">
      <c r="A883" s="9"/>
      <c r="B883" s="36"/>
      <c r="C883" s="18"/>
      <c r="D883" s="18"/>
      <c r="E883" s="19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24" customHeight="1">
      <c r="A884" s="9"/>
      <c r="B884" s="36"/>
      <c r="C884" s="18"/>
      <c r="D884" s="18"/>
      <c r="E884" s="19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24" customHeight="1">
      <c r="A885" s="9"/>
      <c r="B885" s="36"/>
      <c r="C885" s="18"/>
      <c r="D885" s="18"/>
      <c r="E885" s="19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24" customHeight="1">
      <c r="A886" s="9"/>
      <c r="B886" s="36"/>
      <c r="C886" s="18"/>
      <c r="D886" s="18"/>
      <c r="E886" s="19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24" customHeight="1">
      <c r="A887" s="9"/>
      <c r="B887" s="36"/>
      <c r="C887" s="18"/>
      <c r="D887" s="18"/>
      <c r="E887" s="19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24" customHeight="1">
      <c r="A888" s="9"/>
      <c r="B888" s="36"/>
      <c r="C888" s="18"/>
      <c r="D888" s="18"/>
      <c r="E888" s="19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24" customHeight="1">
      <c r="A889" s="9"/>
      <c r="B889" s="36"/>
      <c r="C889" s="18"/>
      <c r="D889" s="18"/>
      <c r="E889" s="19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24" customHeight="1">
      <c r="A890" s="9"/>
      <c r="B890" s="36"/>
      <c r="C890" s="18"/>
      <c r="D890" s="18"/>
      <c r="E890" s="19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24" customHeight="1">
      <c r="A891" s="9"/>
      <c r="B891" s="36"/>
      <c r="C891" s="18"/>
      <c r="D891" s="18"/>
      <c r="E891" s="19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24" customHeight="1">
      <c r="A892" s="9"/>
      <c r="B892" s="36"/>
      <c r="C892" s="18"/>
      <c r="D892" s="18"/>
      <c r="E892" s="19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24" customHeight="1">
      <c r="A893" s="9"/>
      <c r="B893" s="36"/>
      <c r="C893" s="18"/>
      <c r="D893" s="18"/>
      <c r="E893" s="19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24" customHeight="1">
      <c r="A894" s="9"/>
      <c r="B894" s="36"/>
      <c r="C894" s="18"/>
      <c r="D894" s="18"/>
      <c r="E894" s="19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24" customHeight="1">
      <c r="A895" s="9"/>
      <c r="B895" s="36"/>
      <c r="C895" s="18"/>
      <c r="D895" s="18"/>
      <c r="E895" s="19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24" customHeight="1">
      <c r="A896" s="9"/>
      <c r="B896" s="36"/>
      <c r="C896" s="18"/>
      <c r="D896" s="18"/>
      <c r="E896" s="19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24" customHeight="1">
      <c r="A897" s="9"/>
      <c r="B897" s="36"/>
      <c r="C897" s="18"/>
      <c r="D897" s="18"/>
      <c r="E897" s="19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24" customHeight="1">
      <c r="A898" s="9"/>
      <c r="B898" s="36"/>
      <c r="C898" s="18"/>
      <c r="D898" s="18"/>
      <c r="E898" s="19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24" customHeight="1">
      <c r="A899" s="9"/>
      <c r="B899" s="36"/>
      <c r="C899" s="18"/>
      <c r="D899" s="18"/>
      <c r="E899" s="19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24" customHeight="1">
      <c r="A900" s="9"/>
      <c r="B900" s="36"/>
      <c r="C900" s="18"/>
      <c r="D900" s="18"/>
      <c r="E900" s="19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24" customHeight="1">
      <c r="A901" s="9"/>
      <c r="B901" s="36"/>
      <c r="C901" s="18"/>
      <c r="D901" s="18"/>
      <c r="E901" s="19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24" customHeight="1">
      <c r="A902" s="9"/>
      <c r="B902" s="36"/>
      <c r="C902" s="18"/>
      <c r="D902" s="18"/>
      <c r="E902" s="19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24" customHeight="1">
      <c r="A903" s="9"/>
      <c r="B903" s="36"/>
      <c r="C903" s="18"/>
      <c r="D903" s="18"/>
      <c r="E903" s="19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24" customHeight="1">
      <c r="A904" s="9"/>
      <c r="B904" s="36"/>
      <c r="C904" s="18"/>
      <c r="D904" s="18"/>
      <c r="E904" s="19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24" customHeight="1">
      <c r="A905" s="9"/>
      <c r="B905" s="36"/>
      <c r="C905" s="18"/>
      <c r="D905" s="18"/>
      <c r="E905" s="19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24" customHeight="1">
      <c r="A906" s="9"/>
      <c r="B906" s="36"/>
      <c r="C906" s="18"/>
      <c r="D906" s="18"/>
      <c r="E906" s="19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24" customHeight="1">
      <c r="A907" s="9"/>
      <c r="B907" s="36"/>
      <c r="C907" s="18"/>
      <c r="D907" s="18"/>
      <c r="E907" s="19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24" customHeight="1">
      <c r="A908" s="9"/>
      <c r="B908" s="36"/>
      <c r="C908" s="18"/>
      <c r="D908" s="18"/>
      <c r="E908" s="19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24" customHeight="1">
      <c r="A909" s="9"/>
      <c r="B909" s="36"/>
      <c r="C909" s="18"/>
      <c r="D909" s="18"/>
      <c r="E909" s="19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24" customHeight="1">
      <c r="A910" s="9"/>
      <c r="B910" s="36"/>
      <c r="C910" s="18"/>
      <c r="D910" s="18"/>
      <c r="E910" s="19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24" customHeight="1">
      <c r="A911" s="9"/>
      <c r="B911" s="36"/>
      <c r="C911" s="18"/>
      <c r="D911" s="18"/>
      <c r="E911" s="19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24" customHeight="1">
      <c r="A912" s="9"/>
      <c r="B912" s="36"/>
      <c r="C912" s="18"/>
      <c r="D912" s="18"/>
      <c r="E912" s="19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24" customHeight="1">
      <c r="A913" s="9"/>
      <c r="B913" s="36"/>
      <c r="C913" s="18"/>
      <c r="D913" s="18"/>
      <c r="E913" s="19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24" customHeight="1">
      <c r="A914" s="9"/>
      <c r="B914" s="36"/>
      <c r="C914" s="18"/>
      <c r="D914" s="18"/>
      <c r="E914" s="19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24" customHeight="1">
      <c r="A915" s="9"/>
      <c r="B915" s="36"/>
      <c r="C915" s="18"/>
      <c r="D915" s="18"/>
      <c r="E915" s="19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24" customHeight="1">
      <c r="A916" s="9"/>
      <c r="B916" s="36"/>
      <c r="C916" s="18"/>
      <c r="D916" s="18"/>
      <c r="E916" s="19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24" customHeight="1">
      <c r="A917" s="9"/>
      <c r="B917" s="36"/>
      <c r="C917" s="18"/>
      <c r="D917" s="18"/>
      <c r="E917" s="19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24" customHeight="1">
      <c r="A918" s="9"/>
      <c r="B918" s="36"/>
      <c r="C918" s="18"/>
      <c r="D918" s="18"/>
      <c r="E918" s="19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24" customHeight="1">
      <c r="A919" s="9"/>
      <c r="B919" s="36"/>
      <c r="C919" s="18"/>
      <c r="D919" s="18"/>
      <c r="E919" s="19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24" customHeight="1">
      <c r="A920" s="9"/>
      <c r="B920" s="36"/>
      <c r="C920" s="18"/>
      <c r="D920" s="18"/>
      <c r="E920" s="19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24" customHeight="1">
      <c r="A921" s="9"/>
      <c r="B921" s="36"/>
      <c r="C921" s="18"/>
      <c r="D921" s="18"/>
      <c r="E921" s="19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24" customHeight="1">
      <c r="A922" s="9"/>
      <c r="B922" s="36"/>
      <c r="C922" s="18"/>
      <c r="D922" s="18"/>
      <c r="E922" s="19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24" customHeight="1">
      <c r="A923" s="9"/>
      <c r="B923" s="36"/>
      <c r="C923" s="18"/>
      <c r="D923" s="18"/>
      <c r="E923" s="19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24" customHeight="1">
      <c r="A924" s="9"/>
      <c r="B924" s="36"/>
      <c r="C924" s="18"/>
      <c r="D924" s="18"/>
      <c r="E924" s="19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24" customHeight="1">
      <c r="A925" s="9"/>
      <c r="B925" s="36"/>
      <c r="C925" s="18"/>
      <c r="D925" s="18"/>
      <c r="E925" s="19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24" customHeight="1">
      <c r="A926" s="9"/>
      <c r="B926" s="36"/>
      <c r="C926" s="18"/>
      <c r="D926" s="18"/>
      <c r="E926" s="19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24" customHeight="1">
      <c r="A927" s="9"/>
      <c r="B927" s="36"/>
      <c r="C927" s="18"/>
      <c r="D927" s="18"/>
      <c r="E927" s="19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24" customHeight="1">
      <c r="A928" s="9"/>
      <c r="B928" s="36"/>
      <c r="C928" s="18"/>
      <c r="D928" s="18"/>
      <c r="E928" s="19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24" customHeight="1">
      <c r="A929" s="9"/>
      <c r="B929" s="36"/>
      <c r="C929" s="18"/>
      <c r="D929" s="18"/>
      <c r="E929" s="19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24" customHeight="1">
      <c r="A930" s="9"/>
      <c r="B930" s="36"/>
      <c r="C930" s="18"/>
      <c r="D930" s="18"/>
      <c r="E930" s="19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24" customHeight="1">
      <c r="A931" s="9"/>
      <c r="B931" s="36"/>
      <c r="C931" s="18"/>
      <c r="D931" s="18"/>
      <c r="E931" s="19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24" customHeight="1">
      <c r="A932" s="9"/>
      <c r="B932" s="36"/>
      <c r="C932" s="18"/>
      <c r="D932" s="18"/>
      <c r="E932" s="19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24" customHeight="1">
      <c r="A933" s="9"/>
      <c r="B933" s="36"/>
      <c r="C933" s="18"/>
      <c r="D933" s="18"/>
      <c r="E933" s="19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24" customHeight="1">
      <c r="A934" s="9"/>
      <c r="B934" s="36"/>
      <c r="C934" s="18"/>
      <c r="D934" s="18"/>
      <c r="E934" s="19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24" customHeight="1">
      <c r="A935" s="9"/>
      <c r="B935" s="36"/>
      <c r="C935" s="18"/>
      <c r="D935" s="18"/>
      <c r="E935" s="19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24" customHeight="1">
      <c r="A936" s="9"/>
      <c r="B936" s="36"/>
      <c r="C936" s="18"/>
      <c r="D936" s="18"/>
      <c r="E936" s="19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24" customHeight="1">
      <c r="A937" s="9"/>
      <c r="B937" s="36"/>
      <c r="C937" s="18"/>
      <c r="D937" s="18"/>
      <c r="E937" s="19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24" customHeight="1">
      <c r="A938" s="9"/>
      <c r="B938" s="36"/>
      <c r="C938" s="18"/>
      <c r="D938" s="18"/>
      <c r="E938" s="19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24" customHeight="1">
      <c r="A939" s="9"/>
      <c r="B939" s="36"/>
      <c r="C939" s="18"/>
      <c r="D939" s="18"/>
      <c r="E939" s="19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24" customHeight="1">
      <c r="A940" s="9"/>
      <c r="B940" s="36"/>
      <c r="C940" s="18"/>
      <c r="D940" s="18"/>
      <c r="E940" s="19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24" customHeight="1">
      <c r="A941" s="9"/>
      <c r="B941" s="36"/>
      <c r="C941" s="18"/>
      <c r="D941" s="18"/>
      <c r="E941" s="19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24" customHeight="1">
      <c r="A942" s="9"/>
      <c r="B942" s="36"/>
      <c r="C942" s="18"/>
      <c r="D942" s="18"/>
      <c r="E942" s="19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24" customHeight="1">
      <c r="A943" s="9"/>
      <c r="B943" s="36"/>
      <c r="C943" s="18"/>
      <c r="D943" s="18"/>
      <c r="E943" s="19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24" customHeight="1">
      <c r="A944" s="9"/>
      <c r="B944" s="36"/>
      <c r="C944" s="18"/>
      <c r="D944" s="18"/>
      <c r="E944" s="19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24" customHeight="1">
      <c r="A945" s="9"/>
      <c r="B945" s="36"/>
      <c r="C945" s="18"/>
      <c r="D945" s="18"/>
      <c r="E945" s="19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24" customHeight="1">
      <c r="A946" s="9"/>
      <c r="B946" s="36"/>
      <c r="C946" s="18"/>
      <c r="D946" s="18"/>
      <c r="E946" s="19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24" customHeight="1">
      <c r="A947" s="9"/>
      <c r="B947" s="36"/>
      <c r="C947" s="18"/>
      <c r="D947" s="18"/>
      <c r="E947" s="19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24" customHeight="1">
      <c r="A948" s="9"/>
      <c r="B948" s="36"/>
      <c r="C948" s="18"/>
      <c r="D948" s="18"/>
      <c r="E948" s="19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24" customHeight="1">
      <c r="A949" s="9"/>
      <c r="B949" s="36"/>
      <c r="C949" s="18"/>
      <c r="D949" s="18"/>
      <c r="E949" s="19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24" customHeight="1">
      <c r="A950" s="9"/>
      <c r="B950" s="36"/>
      <c r="C950" s="18"/>
      <c r="D950" s="18"/>
      <c r="E950" s="19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24" customHeight="1">
      <c r="A951" s="9"/>
      <c r="B951" s="36"/>
      <c r="C951" s="18"/>
      <c r="D951" s="18"/>
      <c r="E951" s="19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24" customHeight="1">
      <c r="A952" s="9"/>
      <c r="B952" s="36"/>
      <c r="C952" s="18"/>
      <c r="D952" s="18"/>
      <c r="E952" s="19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24" customHeight="1">
      <c r="A953" s="9"/>
      <c r="B953" s="36"/>
      <c r="C953" s="18"/>
      <c r="D953" s="18"/>
      <c r="E953" s="19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24" customHeight="1">
      <c r="A954" s="9"/>
      <c r="B954" s="36"/>
      <c r="C954" s="18"/>
      <c r="D954" s="18"/>
      <c r="E954" s="19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24" customHeight="1">
      <c r="A955" s="9"/>
      <c r="B955" s="36"/>
      <c r="C955" s="18"/>
      <c r="D955" s="18"/>
      <c r="E955" s="19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24" customHeight="1">
      <c r="A956" s="9"/>
      <c r="B956" s="36"/>
      <c r="C956" s="18"/>
      <c r="D956" s="18"/>
      <c r="E956" s="19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24" customHeight="1">
      <c r="A957" s="9"/>
      <c r="B957" s="36"/>
      <c r="C957" s="18"/>
      <c r="D957" s="18"/>
      <c r="E957" s="19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24" customHeight="1">
      <c r="A958" s="9"/>
      <c r="B958" s="36"/>
      <c r="C958" s="18"/>
      <c r="D958" s="18"/>
      <c r="E958" s="19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24" customHeight="1">
      <c r="A959" s="9"/>
      <c r="B959" s="36"/>
      <c r="C959" s="18"/>
      <c r="D959" s="18"/>
      <c r="E959" s="19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24" customHeight="1">
      <c r="A960" s="9"/>
      <c r="B960" s="36"/>
      <c r="C960" s="18"/>
      <c r="D960" s="18"/>
      <c r="E960" s="19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24" customHeight="1">
      <c r="A961" s="9"/>
      <c r="B961" s="36"/>
      <c r="C961" s="18"/>
      <c r="D961" s="18"/>
      <c r="E961" s="19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24" customHeight="1">
      <c r="A962" s="9"/>
      <c r="B962" s="36"/>
      <c r="C962" s="18"/>
      <c r="D962" s="18"/>
      <c r="E962" s="19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24" customHeight="1">
      <c r="A963" s="9"/>
      <c r="B963" s="36"/>
      <c r="C963" s="18"/>
      <c r="D963" s="18"/>
      <c r="E963" s="19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24" customHeight="1">
      <c r="A964" s="9"/>
      <c r="B964" s="36"/>
      <c r="C964" s="18"/>
      <c r="D964" s="18"/>
      <c r="E964" s="19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24" customHeight="1">
      <c r="A965" s="9"/>
      <c r="B965" s="36"/>
      <c r="C965" s="18"/>
      <c r="D965" s="18"/>
      <c r="E965" s="19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24" customHeight="1">
      <c r="A966" s="9"/>
      <c r="B966" s="36"/>
      <c r="C966" s="18"/>
      <c r="D966" s="18"/>
      <c r="E966" s="19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24" customHeight="1">
      <c r="A967" s="9"/>
      <c r="B967" s="36"/>
      <c r="C967" s="18"/>
      <c r="D967" s="18"/>
      <c r="E967" s="19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24" customHeight="1">
      <c r="A968" s="9"/>
      <c r="B968" s="36"/>
      <c r="C968" s="18"/>
      <c r="D968" s="18"/>
      <c r="E968" s="19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24" customHeight="1">
      <c r="A969" s="9"/>
      <c r="B969" s="36"/>
      <c r="C969" s="18"/>
      <c r="D969" s="18"/>
      <c r="E969" s="19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24" customHeight="1">
      <c r="A970" s="9"/>
      <c r="B970" s="36"/>
      <c r="C970" s="18"/>
      <c r="D970" s="18"/>
      <c r="E970" s="19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24" customHeight="1">
      <c r="A971" s="9"/>
      <c r="B971" s="36"/>
      <c r="C971" s="18"/>
      <c r="D971" s="18"/>
      <c r="E971" s="19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24" customHeight="1">
      <c r="A972" s="9"/>
      <c r="B972" s="36"/>
      <c r="C972" s="18"/>
      <c r="D972" s="18"/>
      <c r="E972" s="19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24" customHeight="1">
      <c r="A973" s="9"/>
      <c r="B973" s="36"/>
      <c r="C973" s="18"/>
      <c r="D973" s="18"/>
      <c r="E973" s="19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24" customHeight="1">
      <c r="A974" s="9"/>
      <c r="B974" s="36"/>
      <c r="C974" s="18"/>
      <c r="D974" s="18"/>
      <c r="E974" s="19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24" customHeight="1">
      <c r="A975" s="9"/>
      <c r="B975" s="36"/>
      <c r="C975" s="18"/>
      <c r="D975" s="18"/>
      <c r="E975" s="19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24" customHeight="1">
      <c r="A976" s="9"/>
      <c r="B976" s="36"/>
      <c r="C976" s="18"/>
      <c r="D976" s="18"/>
      <c r="E976" s="19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24" customHeight="1">
      <c r="A977" s="9"/>
      <c r="B977" s="36"/>
      <c r="C977" s="18"/>
      <c r="D977" s="18"/>
      <c r="E977" s="19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24" customHeight="1">
      <c r="A978" s="9"/>
      <c r="B978" s="36"/>
      <c r="C978" s="18"/>
      <c r="D978" s="18"/>
      <c r="E978" s="19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24" customHeight="1">
      <c r="A979" s="9"/>
      <c r="B979" s="36"/>
      <c r="C979" s="18"/>
      <c r="D979" s="18"/>
      <c r="E979" s="19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24" customHeight="1">
      <c r="A980" s="9"/>
      <c r="B980" s="36"/>
      <c r="C980" s="18"/>
      <c r="D980" s="18"/>
      <c r="E980" s="19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24" customHeight="1">
      <c r="A981" s="9"/>
      <c r="B981" s="36"/>
      <c r="C981" s="18"/>
      <c r="D981" s="18"/>
      <c r="E981" s="19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24" customHeight="1">
      <c r="A982" s="9"/>
      <c r="B982" s="36"/>
      <c r="C982" s="18"/>
      <c r="D982" s="18"/>
      <c r="E982" s="19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24" customHeight="1">
      <c r="A983" s="9"/>
      <c r="B983" s="36"/>
      <c r="C983" s="18"/>
      <c r="D983" s="18"/>
      <c r="E983" s="19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24" customHeight="1">
      <c r="A984" s="9"/>
      <c r="B984" s="36"/>
      <c r="C984" s="18"/>
      <c r="D984" s="18"/>
      <c r="E984" s="19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24" customHeight="1">
      <c r="A985" s="9"/>
      <c r="B985" s="36"/>
      <c r="C985" s="18"/>
      <c r="D985" s="18"/>
      <c r="E985" s="19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24" customHeight="1">
      <c r="A986" s="9"/>
      <c r="B986" s="36"/>
      <c r="C986" s="18"/>
      <c r="D986" s="18"/>
      <c r="E986" s="19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24" customHeight="1">
      <c r="A987" s="9"/>
      <c r="B987" s="36"/>
      <c r="C987" s="18"/>
      <c r="D987" s="18"/>
      <c r="E987" s="19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24" customHeight="1">
      <c r="A988" s="9"/>
      <c r="B988" s="36"/>
      <c r="C988" s="18"/>
      <c r="D988" s="18"/>
      <c r="E988" s="19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24" customHeight="1">
      <c r="A989" s="9"/>
      <c r="B989" s="36"/>
      <c r="C989" s="18"/>
      <c r="D989" s="18"/>
      <c r="E989" s="19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24" customHeight="1">
      <c r="A990" s="9"/>
      <c r="B990" s="36"/>
      <c r="C990" s="18"/>
      <c r="D990" s="18"/>
      <c r="E990" s="19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24" customHeight="1">
      <c r="A991" s="9"/>
      <c r="B991" s="36"/>
      <c r="C991" s="18"/>
      <c r="D991" s="18"/>
      <c r="E991" s="19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24" customHeight="1">
      <c r="A992" s="9"/>
      <c r="B992" s="36"/>
      <c r="C992" s="18"/>
      <c r="D992" s="18"/>
      <c r="E992" s="19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24" customHeight="1">
      <c r="A993" s="9"/>
      <c r="B993" s="36"/>
      <c r="C993" s="18"/>
      <c r="D993" s="18"/>
      <c r="E993" s="19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24" customHeight="1">
      <c r="A994" s="9"/>
      <c r="B994" s="36"/>
      <c r="C994" s="18"/>
      <c r="D994" s="18"/>
      <c r="E994" s="19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24" customHeight="1">
      <c r="A995" s="9"/>
      <c r="B995" s="36"/>
      <c r="C995" s="18"/>
      <c r="D995" s="18"/>
      <c r="E995" s="19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24" customHeight="1">
      <c r="A996" s="9"/>
      <c r="B996" s="36"/>
      <c r="C996" s="18"/>
      <c r="D996" s="18"/>
      <c r="E996" s="19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24" customHeight="1">
      <c r="A997" s="9"/>
      <c r="B997" s="36"/>
      <c r="C997" s="18"/>
      <c r="D997" s="18"/>
      <c r="E997" s="19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24" customHeight="1">
      <c r="A998" s="9"/>
      <c r="B998" s="36"/>
      <c r="C998" s="18"/>
      <c r="D998" s="18"/>
      <c r="E998" s="19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24" customHeight="1">
      <c r="A999" s="9"/>
      <c r="B999" s="36"/>
      <c r="C999" s="18"/>
      <c r="D999" s="18"/>
      <c r="E999" s="19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24" customHeight="1">
      <c r="A1000" s="9"/>
      <c r="B1000" s="36"/>
      <c r="C1000" s="18"/>
      <c r="D1000" s="18"/>
      <c r="E1000" s="19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21">
    <mergeCell ref="B1:C1"/>
    <mergeCell ref="B2:C2"/>
    <mergeCell ref="B3:C3"/>
    <mergeCell ref="B4:C4"/>
    <mergeCell ref="B6:C6"/>
    <mergeCell ref="B9:C9"/>
    <mergeCell ref="B12:C12"/>
    <mergeCell ref="B20:C20"/>
    <mergeCell ref="B21:C21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9"/>
  <sheetViews>
    <sheetView workbookViewId="0">
      <selection sqref="A1:G1"/>
    </sheetView>
  </sheetViews>
  <sheetFormatPr defaultColWidth="14.453125" defaultRowHeight="15" customHeight="1"/>
  <cols>
    <col min="1" max="1" width="22.453125" customWidth="1"/>
    <col min="2" max="2" width="14.453125" customWidth="1"/>
    <col min="3" max="3" width="17.7265625" customWidth="1"/>
    <col min="4" max="4" width="14" customWidth="1"/>
    <col min="5" max="5" width="17.7265625" customWidth="1"/>
    <col min="6" max="6" width="14.26953125" customWidth="1"/>
    <col min="7" max="7" width="17.7265625" customWidth="1"/>
    <col min="8" max="8" width="13.81640625" customWidth="1"/>
    <col min="9" max="9" width="6.26953125" customWidth="1"/>
    <col min="10" max="10" width="13.453125" customWidth="1"/>
    <col min="11" max="11" width="15.81640625" customWidth="1"/>
    <col min="12" max="12" width="3.1796875" customWidth="1"/>
    <col min="13" max="14" width="8.81640625" customWidth="1"/>
    <col min="15" max="15" width="13" customWidth="1"/>
    <col min="16" max="27" width="8.81640625" customWidth="1"/>
  </cols>
  <sheetData>
    <row r="1" spans="1:27" ht="26.25" customHeight="1" thickBot="1">
      <c r="A1" s="339" t="s">
        <v>0</v>
      </c>
      <c r="B1" s="340"/>
      <c r="C1" s="340"/>
      <c r="D1" s="340"/>
      <c r="E1" s="340"/>
      <c r="F1" s="340"/>
      <c r="G1" s="340"/>
      <c r="H1" s="162"/>
      <c r="I1" s="2"/>
      <c r="J1" s="349" t="s">
        <v>2</v>
      </c>
      <c r="K1" s="350"/>
      <c r="L1" s="351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.5" customHeight="1">
      <c r="A2" s="341" t="s">
        <v>3</v>
      </c>
      <c r="B2" s="342"/>
      <c r="C2" s="343" t="s">
        <v>4</v>
      </c>
      <c r="D2" s="344"/>
      <c r="E2" s="343" t="s">
        <v>5</v>
      </c>
      <c r="F2" s="344"/>
      <c r="G2" s="343" t="s">
        <v>6</v>
      </c>
      <c r="H2" s="347"/>
      <c r="I2" s="2"/>
      <c r="J2" s="6"/>
      <c r="K2" s="420" t="s">
        <v>7</v>
      </c>
      <c r="L2" s="399"/>
      <c r="M2" s="7"/>
      <c r="N2" s="8"/>
      <c r="O2" s="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 thickBot="1">
      <c r="A3" s="163" t="s">
        <v>8</v>
      </c>
      <c r="B3" s="164">
        <v>1000</v>
      </c>
      <c r="C3" s="345"/>
      <c r="D3" s="346"/>
      <c r="E3" s="345"/>
      <c r="F3" s="346"/>
      <c r="G3" s="345"/>
      <c r="H3" s="348"/>
      <c r="I3" s="10"/>
      <c r="J3" s="11"/>
      <c r="K3" s="367" t="s">
        <v>9</v>
      </c>
      <c r="L3" s="368"/>
      <c r="M3" s="12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thickBot="1">
      <c r="A4" s="14"/>
      <c r="B4" s="15"/>
      <c r="C4" s="15"/>
      <c r="D4" s="15"/>
      <c r="E4" s="15"/>
      <c r="F4" s="15"/>
      <c r="G4" s="15"/>
      <c r="H4" s="16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3" thickBot="1">
      <c r="A5" s="363" t="s">
        <v>10</v>
      </c>
      <c r="B5" s="364"/>
      <c r="C5" s="364"/>
      <c r="D5" s="364"/>
      <c r="E5" s="364"/>
      <c r="F5" s="364"/>
      <c r="G5" s="364"/>
      <c r="H5" s="3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6.5" thickBot="1">
      <c r="A6" s="365" t="s">
        <v>11</v>
      </c>
      <c r="B6" s="342"/>
      <c r="C6" s="366" t="s">
        <v>13</v>
      </c>
      <c r="D6" s="342"/>
      <c r="E6" s="366"/>
      <c r="F6" s="342"/>
      <c r="G6" s="366" t="s">
        <v>132</v>
      </c>
      <c r="H6" s="351"/>
      <c r="I6" s="10"/>
      <c r="J6" s="21" t="s">
        <v>14</v>
      </c>
      <c r="K6" s="316" t="s">
        <v>15</v>
      </c>
      <c r="L6" s="2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3.5" customHeight="1" thickBot="1">
      <c r="A7" s="361" t="s">
        <v>16</v>
      </c>
      <c r="B7" s="353"/>
      <c r="C7" s="25">
        <v>10000</v>
      </c>
      <c r="D7" s="26"/>
      <c r="E7" s="301"/>
      <c r="F7" s="302"/>
      <c r="G7" s="25">
        <v>20000</v>
      </c>
      <c r="H7" s="26"/>
      <c r="I7" s="10"/>
      <c r="J7" s="28" t="s">
        <v>18</v>
      </c>
      <c r="K7" s="317"/>
      <c r="L7" s="2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3.5" customHeight="1">
      <c r="A8" s="361" t="s">
        <v>20</v>
      </c>
      <c r="B8" s="353"/>
      <c r="C8" s="31">
        <v>15</v>
      </c>
      <c r="D8" s="26" t="s">
        <v>21</v>
      </c>
      <c r="E8" s="301"/>
      <c r="F8" s="302"/>
      <c r="G8" s="31">
        <v>15</v>
      </c>
      <c r="H8" s="32" t="s">
        <v>21</v>
      </c>
      <c r="I8" s="10"/>
      <c r="J8" s="33">
        <v>1.4729000000000001</v>
      </c>
      <c r="K8" s="37" t="s">
        <v>22</v>
      </c>
      <c r="L8" s="2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3.5" customHeight="1">
      <c r="A9" s="362" t="s">
        <v>24</v>
      </c>
      <c r="B9" s="353"/>
      <c r="C9" s="31">
        <v>20</v>
      </c>
      <c r="D9" s="26" t="s">
        <v>26</v>
      </c>
      <c r="E9" s="301"/>
      <c r="F9" s="302"/>
      <c r="G9" s="31">
        <v>20</v>
      </c>
      <c r="H9" s="32" t="s">
        <v>26</v>
      </c>
      <c r="I9" s="10"/>
      <c r="J9" s="33">
        <v>0.26512999999999998</v>
      </c>
      <c r="K9" s="38" t="s">
        <v>27</v>
      </c>
      <c r="L9" s="2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3.5" customHeight="1">
      <c r="A10" s="362" t="s">
        <v>29</v>
      </c>
      <c r="B10" s="353"/>
      <c r="C10" s="39">
        <v>0.5</v>
      </c>
      <c r="D10" s="26" t="s">
        <v>31</v>
      </c>
      <c r="E10" s="301"/>
      <c r="F10" s="302"/>
      <c r="G10" s="39">
        <v>1.2</v>
      </c>
      <c r="H10" s="32" t="s">
        <v>32</v>
      </c>
      <c r="I10" s="40"/>
      <c r="J10" s="33">
        <v>0.21418000000000001</v>
      </c>
      <c r="K10" s="41" t="s">
        <v>34</v>
      </c>
      <c r="L10" s="24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13.5" customHeight="1">
      <c r="A11" s="362" t="s">
        <v>36</v>
      </c>
      <c r="B11" s="353"/>
      <c r="C11" s="42">
        <f>'Analisi Costi Benefici VERDE P.'!J8-'Analisi Costi Benefici VERDE P.'!J9-'Analisi Costi Benefici VERDE P.'!J10</f>
        <v>0.99358999999999997</v>
      </c>
      <c r="D11" s="26" t="s">
        <v>39</v>
      </c>
      <c r="E11" s="301"/>
      <c r="F11" s="302"/>
      <c r="G11" s="43">
        <f>'Analisi Costi Benefici VERDE P.'!J12</f>
        <v>0.16619999999999999</v>
      </c>
      <c r="H11" s="32" t="s">
        <v>41</v>
      </c>
      <c r="I11" s="40"/>
      <c r="J11" s="44" t="s">
        <v>42</v>
      </c>
      <c r="K11" s="45"/>
      <c r="L11" s="2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3.5" customHeight="1" thickBot="1">
      <c r="A12" s="361" t="s">
        <v>44</v>
      </c>
      <c r="B12" s="353"/>
      <c r="C12" s="46">
        <f>$B$3*C10*C11*C9</f>
        <v>9935.9</v>
      </c>
      <c r="D12" s="26" t="s">
        <v>45</v>
      </c>
      <c r="E12" s="301"/>
      <c r="F12" s="302"/>
      <c r="G12" s="46">
        <f>$B$3*G10*G11*G9</f>
        <v>3988.8</v>
      </c>
      <c r="H12" s="26" t="s">
        <v>45</v>
      </c>
      <c r="I12" s="40"/>
      <c r="J12" s="47">
        <v>0.16619999999999999</v>
      </c>
      <c r="K12" s="48" t="s">
        <v>46</v>
      </c>
      <c r="L12" s="2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3.5" customHeight="1">
      <c r="A13" s="361" t="s">
        <v>48</v>
      </c>
      <c r="B13" s="353"/>
      <c r="C13" s="25">
        <v>200</v>
      </c>
      <c r="D13" s="26" t="s">
        <v>45</v>
      </c>
      <c r="E13" s="303"/>
      <c r="F13" s="304"/>
      <c r="G13" s="166">
        <v>200</v>
      </c>
      <c r="H13" s="167" t="s">
        <v>45</v>
      </c>
      <c r="I13" s="10"/>
      <c r="J13" s="10"/>
      <c r="K13" s="10"/>
      <c r="L13" s="2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3.5" customHeight="1" thickBot="1">
      <c r="A14" s="352" t="s">
        <v>49</v>
      </c>
      <c r="B14" s="353"/>
      <c r="C14" s="49">
        <f>C7/C8+C12+C13</f>
        <v>10802.566666666666</v>
      </c>
      <c r="D14" s="165" t="s">
        <v>45</v>
      </c>
      <c r="E14" s="305"/>
      <c r="F14" s="306"/>
      <c r="G14" s="170">
        <f>G7/G8+G12+G13</f>
        <v>5522.1333333333332</v>
      </c>
      <c r="H14" s="171" t="s">
        <v>45</v>
      </c>
      <c r="I14" s="10"/>
      <c r="J14" s="24"/>
      <c r="K14" s="24"/>
      <c r="L14" s="2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5.5" customHeight="1">
      <c r="A15" s="354" t="s">
        <v>51</v>
      </c>
      <c r="B15" s="353"/>
      <c r="C15" s="355"/>
      <c r="D15" s="356"/>
      <c r="E15" s="357"/>
      <c r="F15" s="358"/>
      <c r="G15" s="359"/>
      <c r="H15" s="360"/>
      <c r="I15" s="10"/>
      <c r="J15" s="309" t="s">
        <v>52</v>
      </c>
      <c r="K15" s="316" t="s">
        <v>53</v>
      </c>
      <c r="L15" s="2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3.5" customHeight="1" thickBot="1">
      <c r="A16" s="361" t="s">
        <v>54</v>
      </c>
      <c r="B16" s="353"/>
      <c r="C16" s="52">
        <f>$B$3*C10*C9*$J17</f>
        <v>26931.9</v>
      </c>
      <c r="D16" s="53" t="s">
        <v>55</v>
      </c>
      <c r="E16" s="307"/>
      <c r="F16" s="308"/>
      <c r="G16" s="168">
        <f>$B$3*G10*G9*$J$22</f>
        <v>7680</v>
      </c>
      <c r="H16" s="169" t="s">
        <v>55</v>
      </c>
      <c r="I16" s="10"/>
      <c r="J16" s="311"/>
      <c r="K16" s="317"/>
      <c r="L16" s="2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3.5" customHeight="1" thickBot="1">
      <c r="A17" s="429" t="s">
        <v>56</v>
      </c>
      <c r="B17" s="353"/>
      <c r="C17" s="55">
        <f>'Analisi Costi Benefici VERDE P.'!$J$27</f>
        <v>0.09</v>
      </c>
      <c r="D17" s="56"/>
      <c r="E17" s="329"/>
      <c r="F17" s="330"/>
      <c r="G17" s="55">
        <f>'Analisi Costi Benefici VERDE P.'!$J$27</f>
        <v>0.09</v>
      </c>
      <c r="H17" s="57"/>
      <c r="I17" s="10"/>
      <c r="J17" s="58">
        <f>0.839*3.21</f>
        <v>2.69319</v>
      </c>
      <c r="K17" s="59" t="s">
        <v>57</v>
      </c>
      <c r="L17" s="2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3.5" customHeight="1" thickBot="1">
      <c r="A18" s="352" t="s">
        <v>58</v>
      </c>
      <c r="B18" s="353"/>
      <c r="C18" s="60">
        <f>C16*C17</f>
        <v>2423.8710000000001</v>
      </c>
      <c r="D18" s="50" t="s">
        <v>45</v>
      </c>
      <c r="E18" s="331"/>
      <c r="F18" s="332"/>
      <c r="G18" s="60">
        <f>G16*G17</f>
        <v>691.19999999999993</v>
      </c>
      <c r="H18" s="51" t="s">
        <v>45</v>
      </c>
      <c r="I18" s="10"/>
      <c r="J18" s="61">
        <v>9</v>
      </c>
      <c r="K18" s="62" t="s">
        <v>59</v>
      </c>
      <c r="L18" s="2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3.5" customHeight="1">
      <c r="A19" s="430" t="s">
        <v>60</v>
      </c>
      <c r="B19" s="353"/>
      <c r="C19" s="63">
        <f>C7/C8+C14+C18</f>
        <v>13893.104333333333</v>
      </c>
      <c r="D19" s="64" t="s">
        <v>45</v>
      </c>
      <c r="E19" s="333"/>
      <c r="F19" s="334"/>
      <c r="G19" s="63">
        <f>G7/G8+G14+G18</f>
        <v>7546.6666666666661</v>
      </c>
      <c r="H19" s="65" t="s">
        <v>45</v>
      </c>
      <c r="I19" s="10"/>
      <c r="J19" s="316" t="s">
        <v>61</v>
      </c>
      <c r="K19" s="319" t="s">
        <v>62</v>
      </c>
      <c r="L19" s="2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3.5" customHeight="1">
      <c r="A20" s="431" t="s">
        <v>63</v>
      </c>
      <c r="B20" s="353"/>
      <c r="C20" s="66">
        <f>$C14-C14</f>
        <v>0</v>
      </c>
      <c r="D20" s="67" t="s">
        <v>45</v>
      </c>
      <c r="E20" s="335"/>
      <c r="F20" s="336"/>
      <c r="G20" s="66">
        <f>$C14-G14</f>
        <v>5280.4333333333325</v>
      </c>
      <c r="H20" s="68" t="s">
        <v>45</v>
      </c>
      <c r="I20" s="10"/>
      <c r="J20" s="318"/>
      <c r="K20" s="318"/>
      <c r="L20" s="2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3.5" customHeight="1" thickBot="1">
      <c r="A21" s="432" t="s">
        <v>64</v>
      </c>
      <c r="B21" s="353"/>
      <c r="C21" s="66">
        <f t="shared" ref="C21:C22" si="0">$C18-C18</f>
        <v>0</v>
      </c>
      <c r="D21" s="67" t="s">
        <v>45</v>
      </c>
      <c r="E21" s="335"/>
      <c r="F21" s="336"/>
      <c r="G21" s="66">
        <f t="shared" ref="G21:G22" si="1">$C18-G18</f>
        <v>1732.6710000000003</v>
      </c>
      <c r="H21" s="68" t="s">
        <v>45</v>
      </c>
      <c r="I21" s="69"/>
      <c r="J21" s="317"/>
      <c r="K21" s="317"/>
      <c r="L21" s="24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7" ht="13.5" customHeight="1" thickBot="1">
      <c r="A22" s="433" t="s">
        <v>65</v>
      </c>
      <c r="B22" s="381"/>
      <c r="C22" s="70">
        <f t="shared" si="0"/>
        <v>0</v>
      </c>
      <c r="D22" s="71" t="s">
        <v>45</v>
      </c>
      <c r="E22" s="337"/>
      <c r="F22" s="338"/>
      <c r="G22" s="70">
        <f t="shared" si="1"/>
        <v>6346.4376666666667</v>
      </c>
      <c r="H22" s="72" t="s">
        <v>45</v>
      </c>
      <c r="I22" s="10"/>
      <c r="J22" s="73">
        <v>0.32</v>
      </c>
      <c r="K22" s="74" t="s">
        <v>66</v>
      </c>
      <c r="L22" s="2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3.5" thickBot="1">
      <c r="A23" s="75"/>
      <c r="B23" s="75"/>
      <c r="C23" s="76"/>
      <c r="D23" s="77"/>
      <c r="E23" s="76"/>
      <c r="F23" s="77"/>
      <c r="G23" s="76"/>
      <c r="H23" s="77"/>
      <c r="I23" s="10"/>
      <c r="J23" s="24"/>
      <c r="K23" s="24"/>
      <c r="L23" s="2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5">
      <c r="A24" s="434" t="s">
        <v>67</v>
      </c>
      <c r="B24" s="350"/>
      <c r="C24" s="350"/>
      <c r="D24" s="350"/>
      <c r="E24" s="350"/>
      <c r="F24" s="350"/>
      <c r="G24" s="350"/>
      <c r="H24" s="351"/>
      <c r="I24" s="10"/>
      <c r="J24" s="24"/>
      <c r="K24" s="24"/>
      <c r="L24" s="2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26">
      <c r="A25" s="78" t="s">
        <v>68</v>
      </c>
      <c r="B25" s="79">
        <v>1</v>
      </c>
      <c r="C25" s="320" t="s">
        <v>69</v>
      </c>
      <c r="D25" s="321"/>
      <c r="E25" s="326" t="s">
        <v>135</v>
      </c>
      <c r="F25" s="321"/>
      <c r="G25" s="320" t="s">
        <v>134</v>
      </c>
      <c r="H25" s="327"/>
      <c r="I25" s="10"/>
      <c r="J25" s="309" t="s">
        <v>70</v>
      </c>
      <c r="K25" s="310"/>
      <c r="L25" s="2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3.5" customHeight="1">
      <c r="A26" s="80" t="s">
        <v>71</v>
      </c>
      <c r="B26" s="81">
        <f>B25*B3</f>
        <v>1000</v>
      </c>
      <c r="C26" s="322"/>
      <c r="D26" s="323"/>
      <c r="E26" s="322"/>
      <c r="F26" s="323"/>
      <c r="G26" s="322"/>
      <c r="H26" s="315"/>
      <c r="I26" s="10"/>
      <c r="J26" s="311"/>
      <c r="K26" s="312"/>
      <c r="L26" s="2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3.5" customHeight="1">
      <c r="A27" s="384" t="s">
        <v>72</v>
      </c>
      <c r="B27" s="353"/>
      <c r="C27" s="324"/>
      <c r="D27" s="325"/>
      <c r="E27" s="324"/>
      <c r="F27" s="325"/>
      <c r="G27" s="324"/>
      <c r="H27" s="328"/>
      <c r="I27" s="10"/>
      <c r="J27" s="61">
        <v>0.09</v>
      </c>
      <c r="K27" s="62" t="s">
        <v>73</v>
      </c>
      <c r="L27" s="2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3.5" customHeight="1">
      <c r="A28" s="371" t="s">
        <v>74</v>
      </c>
      <c r="B28" s="353"/>
      <c r="C28" s="82">
        <v>0</v>
      </c>
      <c r="D28" s="83"/>
      <c r="E28" s="82">
        <v>0.9</v>
      </c>
      <c r="F28" s="84"/>
      <c r="G28" s="82">
        <v>0.9</v>
      </c>
      <c r="H28" s="85"/>
      <c r="I28" s="10"/>
      <c r="J28" s="313" t="s">
        <v>75</v>
      </c>
      <c r="K28" s="310"/>
      <c r="L28" s="2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3.5" customHeight="1">
      <c r="A29" s="371" t="s">
        <v>136</v>
      </c>
      <c r="B29" s="353"/>
      <c r="C29" s="31">
        <v>30</v>
      </c>
      <c r="D29" s="83" t="s">
        <v>76</v>
      </c>
      <c r="E29" s="31">
        <v>30</v>
      </c>
      <c r="F29" s="83" t="s">
        <v>76</v>
      </c>
      <c r="G29" s="31">
        <v>30</v>
      </c>
      <c r="H29" s="85" t="s">
        <v>76</v>
      </c>
      <c r="I29" s="10"/>
      <c r="J29" s="314"/>
      <c r="K29" s="31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3.5" customHeight="1">
      <c r="A30" s="371" t="s">
        <v>137</v>
      </c>
      <c r="B30" s="353"/>
      <c r="C30" s="86">
        <v>1</v>
      </c>
      <c r="D30" s="83" t="s">
        <v>77</v>
      </c>
      <c r="E30" s="79">
        <v>0.9</v>
      </c>
      <c r="F30" s="83" t="s">
        <v>77</v>
      </c>
      <c r="G30" s="79">
        <v>0.9</v>
      </c>
      <c r="H30" s="85" t="s">
        <v>77</v>
      </c>
      <c r="I30" s="10"/>
      <c r="J30" s="311"/>
      <c r="K30" s="3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3.5" customHeight="1">
      <c r="A31" s="371"/>
      <c r="B31" s="353"/>
      <c r="C31" s="87">
        <f>(1-C28)*$B26/C30</f>
        <v>1000</v>
      </c>
      <c r="D31" s="83"/>
      <c r="E31" s="87">
        <f>(1-E28)*$B26/E30</f>
        <v>111.11111111111107</v>
      </c>
      <c r="F31" s="88"/>
      <c r="G31" s="87">
        <f>(1-G28)*$B26/G30</f>
        <v>111.11111111111107</v>
      </c>
      <c r="H31" s="89"/>
      <c r="I31" s="10"/>
      <c r="J31" s="61">
        <v>0.49</v>
      </c>
      <c r="K31" s="62" t="s">
        <v>39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3.5" customHeight="1">
      <c r="A32" s="371" t="s">
        <v>78</v>
      </c>
      <c r="B32" s="353"/>
      <c r="C32" s="87">
        <f>C31*C29*2</f>
        <v>60000</v>
      </c>
      <c r="D32" s="83" t="s">
        <v>79</v>
      </c>
      <c r="E32" s="87">
        <f>E31*E29*2</f>
        <v>6666.6666666666642</v>
      </c>
      <c r="F32" s="83" t="s">
        <v>79</v>
      </c>
      <c r="G32" s="87">
        <f>G31*G29*2</f>
        <v>6666.6666666666642</v>
      </c>
      <c r="H32" s="90" t="s">
        <v>79</v>
      </c>
      <c r="I32" s="10"/>
      <c r="J32" s="24"/>
      <c r="K32" s="2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5" customHeight="1">
      <c r="A33" s="91" t="s">
        <v>80</v>
      </c>
      <c r="B33" s="92"/>
      <c r="C33" s="79">
        <v>8.5</v>
      </c>
      <c r="D33" s="83" t="s">
        <v>81</v>
      </c>
      <c r="E33" s="79">
        <v>8.5</v>
      </c>
      <c r="F33" s="83" t="s">
        <v>81</v>
      </c>
      <c r="G33" s="93">
        <v>0.28000000000000003</v>
      </c>
      <c r="H33" s="89" t="s">
        <v>82</v>
      </c>
      <c r="I33" s="10"/>
      <c r="J33" s="94"/>
      <c r="K33" s="2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5" customHeight="1">
      <c r="A34" s="372" t="s">
        <v>130</v>
      </c>
      <c r="B34" s="353"/>
      <c r="C34" s="60">
        <f>C32/C33*($J8-$J9-$J10)</f>
        <v>7013.5764705882357</v>
      </c>
      <c r="D34" s="95" t="s">
        <v>45</v>
      </c>
      <c r="E34" s="60">
        <f>E32/E33*('Analisi Costi Benefici VERDE P.'!$J8-'Analisi Costi Benefici VERDE P.'!$J9-'Analisi Costi Benefici VERDE P.'!$J10)</f>
        <v>779.28627450980366</v>
      </c>
      <c r="F34" s="95" t="s">
        <v>45</v>
      </c>
      <c r="G34" s="60">
        <f>G32*G33*('Analisi Costi Benefici VERDE P.'!$J12)</f>
        <v>310.2399999999999</v>
      </c>
      <c r="H34" s="96" t="s">
        <v>45</v>
      </c>
      <c r="I34" s="10"/>
      <c r="J34" s="9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5" customHeight="1">
      <c r="A35" s="372" t="s">
        <v>131</v>
      </c>
      <c r="B35" s="353"/>
      <c r="C35" s="25">
        <v>90</v>
      </c>
      <c r="D35" s="95" t="s">
        <v>83</v>
      </c>
      <c r="E35" s="25">
        <v>90</v>
      </c>
      <c r="F35" s="98" t="s">
        <v>83</v>
      </c>
      <c r="G35" s="25">
        <v>90</v>
      </c>
      <c r="H35" s="96" t="s">
        <v>83</v>
      </c>
      <c r="I35" s="10"/>
      <c r="J35" s="2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3.5" customHeight="1">
      <c r="A36" s="372" t="s">
        <v>84</v>
      </c>
      <c r="B36" s="353"/>
      <c r="C36" s="99">
        <v>0</v>
      </c>
      <c r="D36" s="95" t="s">
        <v>83</v>
      </c>
      <c r="E36" s="99">
        <v>0</v>
      </c>
      <c r="F36" s="98" t="s">
        <v>83</v>
      </c>
      <c r="G36" s="99">
        <v>0</v>
      </c>
      <c r="H36" s="96" t="s">
        <v>83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5" customHeight="1">
      <c r="A37" s="100" t="s">
        <v>85</v>
      </c>
      <c r="B37" s="101"/>
      <c r="C37" s="102">
        <f>C34+C35*$B26*(1-C28)+C36*C28</f>
        <v>97013.576470588232</v>
      </c>
      <c r="D37" s="103" t="s">
        <v>45</v>
      </c>
      <c r="E37" s="102">
        <f>E34+E35*$B26*(1-E28)+E36*E28</f>
        <v>9779.2862745098028</v>
      </c>
      <c r="F37" s="103" t="s">
        <v>45</v>
      </c>
      <c r="G37" s="102">
        <f>G34+G35*$B26*(1-G28)+G36*G28</f>
        <v>9310.239999999998</v>
      </c>
      <c r="H37" s="104" t="s">
        <v>45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3.5" customHeight="1">
      <c r="A38" s="384" t="s">
        <v>86</v>
      </c>
      <c r="B38" s="353"/>
      <c r="C38" s="375"/>
      <c r="D38" s="376"/>
      <c r="E38" s="369"/>
      <c r="F38" s="376"/>
      <c r="G38" s="369"/>
      <c r="H38" s="37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3.5" customHeight="1">
      <c r="A39" s="371" t="s">
        <v>87</v>
      </c>
      <c r="B39" s="353"/>
      <c r="C39" s="105">
        <f>C32/C33*$J$17+C32*$J18*268/1000/1000</f>
        <v>19155.472941176471</v>
      </c>
      <c r="D39" s="83" t="s">
        <v>88</v>
      </c>
      <c r="E39" s="105">
        <f>E32/E33*$J$17+E32*$J18*268/1000/1000</f>
        <v>2128.3858823529404</v>
      </c>
      <c r="F39" s="83" t="s">
        <v>88</v>
      </c>
      <c r="G39" s="105">
        <f>G32*G33*$J$22</f>
        <v>597.33333333333314</v>
      </c>
      <c r="H39" s="85" t="s">
        <v>88</v>
      </c>
      <c r="I39" s="10"/>
      <c r="J39" s="106"/>
      <c r="K39" s="107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3.5" hidden="1" customHeight="1">
      <c r="A40" s="371" t="s">
        <v>89</v>
      </c>
      <c r="B40" s="353"/>
      <c r="C40" s="108">
        <v>558</v>
      </c>
      <c r="D40" s="83" t="s">
        <v>90</v>
      </c>
      <c r="E40" s="108">
        <v>558</v>
      </c>
      <c r="F40" s="83" t="s">
        <v>90</v>
      </c>
      <c r="G40" s="108">
        <v>558</v>
      </c>
      <c r="H40" s="85" t="s">
        <v>90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3.5" hidden="1" customHeight="1">
      <c r="A41" s="371" t="s">
        <v>91</v>
      </c>
      <c r="B41" s="353"/>
      <c r="C41" s="108">
        <f>(1-C28)*C40*$B26</f>
        <v>558000</v>
      </c>
      <c r="D41" s="83" t="s">
        <v>88</v>
      </c>
      <c r="E41" s="108">
        <f>(1-E28)*E40*$B26</f>
        <v>55799.999999999993</v>
      </c>
      <c r="F41" s="83" t="s">
        <v>88</v>
      </c>
      <c r="G41" s="108">
        <f>(1-G28)*G40*$B26</f>
        <v>55799.999999999993</v>
      </c>
      <c r="H41" s="85" t="s">
        <v>88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3.5" customHeight="1">
      <c r="A42" s="377" t="s">
        <v>92</v>
      </c>
      <c r="B42" s="353"/>
      <c r="C42" s="60">
        <f>C41</f>
        <v>558000</v>
      </c>
      <c r="D42" s="95" t="s">
        <v>45</v>
      </c>
      <c r="E42" s="60">
        <f>E41</f>
        <v>55799.999999999993</v>
      </c>
      <c r="F42" s="95" t="s">
        <v>45</v>
      </c>
      <c r="G42" s="60">
        <f>G41</f>
        <v>55799.999999999993</v>
      </c>
      <c r="H42" s="96" t="s">
        <v>45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3.5" customHeight="1">
      <c r="A43" s="378" t="s">
        <v>93</v>
      </c>
      <c r="B43" s="353"/>
      <c r="C43" s="109">
        <f>C37+C42</f>
        <v>655013.57647058822</v>
      </c>
      <c r="D43" s="110" t="s">
        <v>45</v>
      </c>
      <c r="E43" s="109">
        <f>E37+E42</f>
        <v>65579.286274509795</v>
      </c>
      <c r="F43" s="110" t="s">
        <v>45</v>
      </c>
      <c r="G43" s="109">
        <f>G37+G42</f>
        <v>65110.239999999991</v>
      </c>
      <c r="H43" s="111" t="s">
        <v>45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3.5" customHeight="1">
      <c r="A44" s="373" t="s">
        <v>94</v>
      </c>
      <c r="B44" s="353"/>
      <c r="C44" s="66">
        <f>$C37-C37</f>
        <v>0</v>
      </c>
      <c r="D44" s="112" t="s">
        <v>45</v>
      </c>
      <c r="E44" s="66">
        <f>$C37-E37</f>
        <v>87234.290196078422</v>
      </c>
      <c r="F44" s="112" t="s">
        <v>45</v>
      </c>
      <c r="G44" s="66">
        <f>$C37-G37</f>
        <v>87703.336470588227</v>
      </c>
      <c r="H44" s="113" t="s">
        <v>45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3.5" customHeight="1">
      <c r="A45" s="374" t="s">
        <v>95</v>
      </c>
      <c r="B45" s="353"/>
      <c r="C45" s="66">
        <f t="shared" ref="C45:C46" si="2">$C42-C42</f>
        <v>0</v>
      </c>
      <c r="D45" s="112" t="s">
        <v>45</v>
      </c>
      <c r="E45" s="66">
        <f t="shared" ref="E45:E46" si="3">$C42-E42</f>
        <v>502200</v>
      </c>
      <c r="F45" s="112" t="s">
        <v>45</v>
      </c>
      <c r="G45" s="66">
        <f t="shared" ref="G45:G46" si="4">$C42-G42</f>
        <v>502200</v>
      </c>
      <c r="H45" s="113" t="s">
        <v>45</v>
      </c>
      <c r="I45" s="40"/>
      <c r="J45" s="10"/>
      <c r="K45" s="1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3.5" customHeight="1">
      <c r="A46" s="427" t="s">
        <v>96</v>
      </c>
      <c r="B46" s="381"/>
      <c r="C46" s="70">
        <f t="shared" si="2"/>
        <v>0</v>
      </c>
      <c r="D46" s="114" t="s">
        <v>45</v>
      </c>
      <c r="E46" s="70">
        <f t="shared" si="3"/>
        <v>589434.29019607836</v>
      </c>
      <c r="F46" s="114" t="s">
        <v>45</v>
      </c>
      <c r="G46" s="70">
        <f t="shared" si="4"/>
        <v>589903.33647058823</v>
      </c>
      <c r="H46" s="115" t="s">
        <v>45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36" customHeight="1">
      <c r="A47" s="116"/>
      <c r="B47" s="116"/>
      <c r="C47" s="117"/>
      <c r="D47" s="118"/>
      <c r="E47" s="117"/>
      <c r="F47" s="118"/>
      <c r="G47" s="117"/>
      <c r="H47" s="118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3">
      <c r="A48" s="397" t="s">
        <v>97</v>
      </c>
      <c r="B48" s="350"/>
      <c r="C48" s="350"/>
      <c r="D48" s="350"/>
      <c r="E48" s="350"/>
      <c r="F48" s="350"/>
      <c r="G48" s="350"/>
      <c r="H48" s="351"/>
      <c r="I48" s="2"/>
      <c r="J48" s="40"/>
      <c r="K48" s="4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6">
      <c r="A49" s="119" t="s">
        <v>98</v>
      </c>
      <c r="B49" s="120">
        <v>10</v>
      </c>
      <c r="C49" s="413" t="s">
        <v>99</v>
      </c>
      <c r="D49" s="321"/>
      <c r="E49" s="405"/>
      <c r="F49" s="406"/>
      <c r="G49" s="403" t="s">
        <v>133</v>
      </c>
      <c r="H49" s="327"/>
      <c r="I49" s="2"/>
      <c r="J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6">
      <c r="A50" s="119" t="s">
        <v>100</v>
      </c>
      <c r="B50" s="120">
        <v>100</v>
      </c>
      <c r="C50" s="324"/>
      <c r="D50" s="325"/>
      <c r="E50" s="407"/>
      <c r="F50" s="408"/>
      <c r="G50" s="404"/>
      <c r="H50" s="328"/>
      <c r="I50" s="2"/>
      <c r="J50" s="2"/>
      <c r="K50" s="12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>
      <c r="A51" s="428" t="s">
        <v>101</v>
      </c>
      <c r="B51" s="353"/>
      <c r="C51" s="400"/>
      <c r="D51" s="353"/>
      <c r="E51" s="411"/>
      <c r="F51" s="412"/>
      <c r="G51" s="410"/>
      <c r="H51" s="39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5">
      <c r="A52" s="389" t="s">
        <v>102</v>
      </c>
      <c r="B52" s="353"/>
      <c r="C52" s="122">
        <f>$B49*$B50*2</f>
        <v>2000</v>
      </c>
      <c r="D52" s="123" t="s">
        <v>79</v>
      </c>
      <c r="E52" s="421"/>
      <c r="F52" s="422"/>
      <c r="G52" s="122">
        <f>$B49*$B50*2</f>
        <v>2000</v>
      </c>
      <c r="H52" s="124" t="s">
        <v>79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5">
      <c r="A53" s="389" t="s">
        <v>103</v>
      </c>
      <c r="B53" s="353"/>
      <c r="C53" s="125">
        <v>8.5</v>
      </c>
      <c r="D53" s="126" t="s">
        <v>81</v>
      </c>
      <c r="E53" s="421"/>
      <c r="F53" s="422"/>
      <c r="G53" s="172">
        <v>0.28000000000000003</v>
      </c>
      <c r="H53" s="124" t="s">
        <v>82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>
      <c r="A54" s="393" t="s">
        <v>85</v>
      </c>
      <c r="B54" s="353"/>
      <c r="C54" s="127">
        <f>C52/C53*($J8-$J9-$J10)</f>
        <v>233.78588235294117</v>
      </c>
      <c r="D54" s="128" t="s">
        <v>45</v>
      </c>
      <c r="E54" s="423"/>
      <c r="F54" s="424"/>
      <c r="G54" s="173">
        <f>G52*G53*$J12</f>
        <v>93.071999999999989</v>
      </c>
      <c r="H54" s="129" t="s">
        <v>45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>
      <c r="A55" s="388" t="s">
        <v>104</v>
      </c>
      <c r="B55" s="353"/>
      <c r="C55" s="400"/>
      <c r="D55" s="353"/>
      <c r="E55" s="401"/>
      <c r="F55" s="402"/>
      <c r="G55" s="410"/>
      <c r="H55" s="39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5">
      <c r="A56" s="389" t="s">
        <v>105</v>
      </c>
      <c r="B56" s="353"/>
      <c r="C56" s="130">
        <f>C52/C53*$J$17+C52*$J18*268/1000/1000</f>
        <v>638.51576470588225</v>
      </c>
      <c r="D56" s="126" t="s">
        <v>88</v>
      </c>
      <c r="E56" s="425"/>
      <c r="F56" s="426"/>
      <c r="G56" s="174">
        <f>G52*G53*$J$22</f>
        <v>179.20000000000002</v>
      </c>
      <c r="H56" s="131" t="s">
        <v>88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>
      <c r="A57" s="387" t="s">
        <v>92</v>
      </c>
      <c r="B57" s="353"/>
      <c r="C57" s="127">
        <f>C56*$J27</f>
        <v>57.466418823529402</v>
      </c>
      <c r="D57" s="128" t="s">
        <v>45</v>
      </c>
      <c r="E57" s="423"/>
      <c r="F57" s="424"/>
      <c r="G57" s="173">
        <f>G56*$J27</f>
        <v>16.128</v>
      </c>
      <c r="H57" s="129" t="s">
        <v>45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>
      <c r="A58" s="386" t="s">
        <v>93</v>
      </c>
      <c r="B58" s="353"/>
      <c r="C58" s="132">
        <f>C54+C57</f>
        <v>291.25230117647055</v>
      </c>
      <c r="D58" s="133" t="s">
        <v>45</v>
      </c>
      <c r="E58" s="414"/>
      <c r="F58" s="415"/>
      <c r="G58" s="175">
        <f>G54+G57</f>
        <v>109.19999999999999</v>
      </c>
      <c r="H58" s="134" t="s">
        <v>45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>
      <c r="A59" s="385" t="s">
        <v>94</v>
      </c>
      <c r="B59" s="353"/>
      <c r="C59" s="135">
        <f>$C54-C54</f>
        <v>0</v>
      </c>
      <c r="D59" s="136" t="s">
        <v>45</v>
      </c>
      <c r="E59" s="416"/>
      <c r="F59" s="417"/>
      <c r="G59" s="176">
        <f>$C54-G54</f>
        <v>140.7138823529412</v>
      </c>
      <c r="H59" s="137" t="s">
        <v>45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>
      <c r="A60" s="379" t="s">
        <v>95</v>
      </c>
      <c r="B60" s="353"/>
      <c r="C60" s="135">
        <f t="shared" ref="C60:C61" si="5">$C57-C57</f>
        <v>0</v>
      </c>
      <c r="D60" s="136" t="s">
        <v>45</v>
      </c>
      <c r="E60" s="416"/>
      <c r="F60" s="417"/>
      <c r="G60" s="176">
        <f t="shared" ref="G60:G61" si="6">$C57-G57</f>
        <v>41.338418823529402</v>
      </c>
      <c r="H60" s="137" t="s">
        <v>45</v>
      </c>
      <c r="I60" s="40"/>
      <c r="J60" s="2"/>
      <c r="K60" s="2"/>
      <c r="L60" s="2"/>
      <c r="M60" s="2"/>
      <c r="N60" s="2"/>
      <c r="O60" s="2"/>
      <c r="P60" s="2"/>
      <c r="Q60" s="2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13.5" thickBot="1">
      <c r="A61" s="380" t="s">
        <v>96</v>
      </c>
      <c r="B61" s="381"/>
      <c r="C61" s="138">
        <f t="shared" si="5"/>
        <v>0</v>
      </c>
      <c r="D61" s="139" t="s">
        <v>45</v>
      </c>
      <c r="E61" s="418"/>
      <c r="F61" s="419"/>
      <c r="G61" s="177">
        <f t="shared" si="6"/>
        <v>182.05230117647056</v>
      </c>
      <c r="H61" s="140" t="s">
        <v>45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" customHeight="1" thickBot="1">
      <c r="A62" s="116"/>
      <c r="B62" s="116"/>
      <c r="C62" s="117"/>
      <c r="D62" s="118"/>
      <c r="E62" s="117"/>
      <c r="F62" s="117"/>
      <c r="G62" s="117"/>
      <c r="H62" s="118"/>
      <c r="I62" s="2"/>
      <c r="J62" s="2"/>
      <c r="K62" s="2"/>
      <c r="L62" s="40"/>
      <c r="M62" s="40"/>
      <c r="N62" s="40"/>
      <c r="O62" s="40"/>
      <c r="P62" s="40"/>
      <c r="Q62" s="40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>
      <c r="A63" s="397" t="s">
        <v>106</v>
      </c>
      <c r="B63" s="350"/>
      <c r="C63" s="350"/>
      <c r="D63" s="350"/>
      <c r="E63" s="350"/>
      <c r="F63" s="350"/>
      <c r="G63" s="350"/>
      <c r="H63" s="351"/>
      <c r="I63" s="2"/>
      <c r="J63" s="2"/>
      <c r="K63" s="4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5">
      <c r="A64" s="390" t="s">
        <v>107</v>
      </c>
      <c r="B64" s="353"/>
      <c r="C64" s="398" t="s">
        <v>108</v>
      </c>
      <c r="D64" s="353"/>
      <c r="E64" s="398" t="s">
        <v>109</v>
      </c>
      <c r="F64" s="353"/>
      <c r="G64" s="398" t="s">
        <v>110</v>
      </c>
      <c r="H64" s="39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>
      <c r="A65" s="391" t="s">
        <v>111</v>
      </c>
      <c r="B65" s="353"/>
      <c r="C65" s="25">
        <v>5000</v>
      </c>
      <c r="D65" s="141"/>
      <c r="E65" s="25">
        <v>5000</v>
      </c>
      <c r="F65" s="141"/>
      <c r="G65" s="25">
        <v>5000</v>
      </c>
      <c r="H65" s="14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>
      <c r="A66" s="391" t="s">
        <v>112</v>
      </c>
      <c r="B66" s="353"/>
      <c r="C66" s="25">
        <v>3000</v>
      </c>
      <c r="D66" s="141"/>
      <c r="E66" s="25">
        <v>3000</v>
      </c>
      <c r="F66" s="141"/>
      <c r="G66" s="25">
        <v>3000</v>
      </c>
      <c r="H66" s="14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>
      <c r="A67" s="391" t="s">
        <v>113</v>
      </c>
      <c r="B67" s="353"/>
      <c r="C67" s="143">
        <v>10</v>
      </c>
      <c r="D67" s="141" t="s">
        <v>21</v>
      </c>
      <c r="E67" s="143">
        <v>10</v>
      </c>
      <c r="F67" s="141" t="s">
        <v>21</v>
      </c>
      <c r="G67" s="143">
        <v>10</v>
      </c>
      <c r="H67" s="142" t="s">
        <v>21</v>
      </c>
      <c r="I67" s="2"/>
      <c r="J67" s="4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>
      <c r="A68" s="392" t="s">
        <v>114</v>
      </c>
      <c r="B68" s="353"/>
      <c r="C68" s="409"/>
      <c r="D68" s="353"/>
      <c r="E68" s="409"/>
      <c r="F68" s="353"/>
      <c r="G68" s="409"/>
      <c r="H68" s="39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>
      <c r="A69" s="382" t="s">
        <v>29</v>
      </c>
      <c r="B69" s="353"/>
      <c r="C69" s="93">
        <v>5</v>
      </c>
      <c r="D69" s="144" t="s">
        <v>115</v>
      </c>
      <c r="E69" s="93">
        <v>3</v>
      </c>
      <c r="F69" s="144" t="s">
        <v>115</v>
      </c>
      <c r="G69" s="93">
        <v>1</v>
      </c>
      <c r="H69" s="145" t="s">
        <v>115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>
      <c r="A70" s="383" t="s">
        <v>116</v>
      </c>
      <c r="B70" s="353"/>
      <c r="C70" s="146">
        <v>600</v>
      </c>
      <c r="D70" s="147" t="s">
        <v>117</v>
      </c>
      <c r="E70" s="146">
        <v>420</v>
      </c>
      <c r="F70" s="147" t="s">
        <v>117</v>
      </c>
      <c r="G70" s="146">
        <v>120</v>
      </c>
      <c r="H70" s="148" t="s">
        <v>117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>
      <c r="A71" s="383" t="s">
        <v>118</v>
      </c>
      <c r="B71" s="353"/>
      <c r="C71" s="149">
        <f>$B3*C70</f>
        <v>600000</v>
      </c>
      <c r="D71" s="150" t="s">
        <v>119</v>
      </c>
      <c r="E71" s="149">
        <f>$B3*E70</f>
        <v>420000</v>
      </c>
      <c r="F71" s="150" t="s">
        <v>119</v>
      </c>
      <c r="G71" s="149">
        <f>$B3*G70</f>
        <v>120000</v>
      </c>
      <c r="H71" s="150" t="s">
        <v>119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>
      <c r="A72" s="383" t="s">
        <v>120</v>
      </c>
      <c r="B72" s="353"/>
      <c r="C72" s="151">
        <v>1.4E-3</v>
      </c>
      <c r="D72" s="147" t="s">
        <v>121</v>
      </c>
      <c r="E72" s="151">
        <v>1.4E-3</v>
      </c>
      <c r="F72" s="147" t="s">
        <v>121</v>
      </c>
      <c r="G72" s="151">
        <v>1.4E-3</v>
      </c>
      <c r="H72" s="148" t="s">
        <v>121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>
      <c r="A73" s="383" t="s">
        <v>48</v>
      </c>
      <c r="B73" s="353"/>
      <c r="C73" s="25">
        <v>200</v>
      </c>
      <c r="D73" s="147"/>
      <c r="E73" s="25">
        <v>200</v>
      </c>
      <c r="F73" s="147"/>
      <c r="G73" s="25">
        <v>200</v>
      </c>
      <c r="H73" s="14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>
      <c r="A74" s="395" t="s">
        <v>49</v>
      </c>
      <c r="B74" s="353"/>
      <c r="C74" s="127">
        <f>(C65+C66)/C67+$B$3*C69*$J$12+C71*C72+C73</f>
        <v>2671</v>
      </c>
      <c r="D74" s="128"/>
      <c r="E74" s="127">
        <f>(E65+E66)/E67+$B$3*E69*$J$12+E71*E72+E73</f>
        <v>2086.6</v>
      </c>
      <c r="F74" s="152"/>
      <c r="G74" s="127">
        <f>(G65+G66)/G67+$B$3*G69*$J$12+G71*G72+G73</f>
        <v>1334.2</v>
      </c>
      <c r="H74" s="12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5">
      <c r="A75" s="396" t="s">
        <v>122</v>
      </c>
      <c r="B75" s="353"/>
      <c r="C75" s="394" t="s">
        <v>108</v>
      </c>
      <c r="D75" s="353"/>
      <c r="E75" s="394" t="s">
        <v>109</v>
      </c>
      <c r="F75" s="353"/>
      <c r="G75" s="394" t="s">
        <v>110</v>
      </c>
      <c r="H75" s="39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5">
      <c r="A76" s="382" t="s">
        <v>123</v>
      </c>
      <c r="B76" s="353"/>
      <c r="C76" s="54">
        <f>C69*$J$22*$B$3</f>
        <v>1600</v>
      </c>
      <c r="D76" s="153" t="s">
        <v>88</v>
      </c>
      <c r="E76" s="54">
        <f>E69*$J$22*$B$3</f>
        <v>960</v>
      </c>
      <c r="F76" s="153" t="s">
        <v>88</v>
      </c>
      <c r="G76" s="54">
        <f>G69*$J$22*$B$3</f>
        <v>320</v>
      </c>
      <c r="H76" s="153" t="s">
        <v>88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5">
      <c r="A77" s="383" t="s">
        <v>70</v>
      </c>
      <c r="B77" s="353"/>
      <c r="C77" s="154">
        <f>C76*$J27</f>
        <v>144</v>
      </c>
      <c r="D77" s="150" t="s">
        <v>45</v>
      </c>
      <c r="E77" s="154">
        <f>E76*$J27</f>
        <v>86.399999999999991</v>
      </c>
      <c r="F77" s="150" t="s">
        <v>45</v>
      </c>
      <c r="G77" s="154">
        <f>G76*$J27</f>
        <v>28.799999999999997</v>
      </c>
      <c r="H77" s="155" t="s">
        <v>45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5">
      <c r="A78" s="383" t="s">
        <v>124</v>
      </c>
      <c r="B78" s="353"/>
      <c r="C78" s="156">
        <f>C71*$J31</f>
        <v>294000</v>
      </c>
      <c r="D78" s="147" t="s">
        <v>121</v>
      </c>
      <c r="E78" s="156">
        <f>E71*$J31</f>
        <v>205800</v>
      </c>
      <c r="F78" s="147" t="s">
        <v>121</v>
      </c>
      <c r="G78" s="156">
        <f>G71*$J31</f>
        <v>58800</v>
      </c>
      <c r="H78" s="148" t="s">
        <v>121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>
      <c r="A79" s="393" t="s">
        <v>125</v>
      </c>
      <c r="B79" s="353"/>
      <c r="C79" s="127">
        <f>C77+C78</f>
        <v>294144</v>
      </c>
      <c r="D79" s="157"/>
      <c r="E79" s="127">
        <f>E77+E78</f>
        <v>205886.4</v>
      </c>
      <c r="F79" s="157"/>
      <c r="G79" s="127">
        <f>G77+G78</f>
        <v>58828.800000000003</v>
      </c>
      <c r="H79" s="15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>
      <c r="A80" s="386" t="s">
        <v>93</v>
      </c>
      <c r="B80" s="353"/>
      <c r="C80" s="132">
        <f>C74+C79</f>
        <v>296815</v>
      </c>
      <c r="D80" s="133" t="s">
        <v>45</v>
      </c>
      <c r="E80" s="132">
        <f>E74+E79</f>
        <v>207973</v>
      </c>
      <c r="F80" s="133" t="s">
        <v>45</v>
      </c>
      <c r="G80" s="132">
        <f>G74+G79</f>
        <v>60163</v>
      </c>
      <c r="H80" s="134" t="s">
        <v>45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>
      <c r="A81" s="385" t="s">
        <v>94</v>
      </c>
      <c r="B81" s="353"/>
      <c r="C81" s="135">
        <f>$C74-C74</f>
        <v>0</v>
      </c>
      <c r="D81" s="136" t="s">
        <v>45</v>
      </c>
      <c r="E81" s="135">
        <f>$C74-E74</f>
        <v>584.40000000000009</v>
      </c>
      <c r="F81" s="136" t="s">
        <v>45</v>
      </c>
      <c r="G81" s="135">
        <f>$C74-G74</f>
        <v>1336.8</v>
      </c>
      <c r="H81" s="137" t="s">
        <v>45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>
      <c r="A82" s="379" t="s">
        <v>95</v>
      </c>
      <c r="B82" s="353"/>
      <c r="C82" s="135">
        <f t="shared" ref="C82:C83" si="7">$C79-C79</f>
        <v>0</v>
      </c>
      <c r="D82" s="136" t="s">
        <v>45</v>
      </c>
      <c r="E82" s="135">
        <f t="shared" ref="E82:E83" si="8">$C79-E79</f>
        <v>88257.600000000006</v>
      </c>
      <c r="F82" s="136" t="s">
        <v>45</v>
      </c>
      <c r="G82" s="135">
        <f t="shared" ref="G82:G83" si="9">$C79-G79</f>
        <v>235315.20000000001</v>
      </c>
      <c r="H82" s="137" t="s">
        <v>45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>
      <c r="A83" s="380" t="s">
        <v>96</v>
      </c>
      <c r="B83" s="381"/>
      <c r="C83" s="138">
        <f t="shared" si="7"/>
        <v>0</v>
      </c>
      <c r="D83" s="139" t="s">
        <v>45</v>
      </c>
      <c r="E83" s="138">
        <f t="shared" si="8"/>
        <v>88842</v>
      </c>
      <c r="F83" s="139" t="s">
        <v>45</v>
      </c>
      <c r="G83" s="138">
        <f t="shared" si="9"/>
        <v>236652</v>
      </c>
      <c r="H83" s="140" t="s">
        <v>45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159"/>
      <c r="B84" s="2"/>
      <c r="C84" s="2"/>
      <c r="D84" s="2"/>
      <c r="E84" s="2"/>
      <c r="F84" s="2"/>
      <c r="G84" s="16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9:27" ht="12.75" customHeight="1"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mergeCells count="139">
    <mergeCell ref="K2:L2"/>
    <mergeCell ref="A7:B7"/>
    <mergeCell ref="E52:F52"/>
    <mergeCell ref="E53:F53"/>
    <mergeCell ref="E54:F54"/>
    <mergeCell ref="E56:F56"/>
    <mergeCell ref="E57:F57"/>
    <mergeCell ref="A46:B46"/>
    <mergeCell ref="A51:B51"/>
    <mergeCell ref="E38:F38"/>
    <mergeCell ref="A32:B32"/>
    <mergeCell ref="A34:B34"/>
    <mergeCell ref="A16:B16"/>
    <mergeCell ref="A17:B17"/>
    <mergeCell ref="A18:B18"/>
    <mergeCell ref="A19:B19"/>
    <mergeCell ref="A20:B20"/>
    <mergeCell ref="A21:B21"/>
    <mergeCell ref="A22:B22"/>
    <mergeCell ref="A24:H24"/>
    <mergeCell ref="A27:B27"/>
    <mergeCell ref="A29:B29"/>
    <mergeCell ref="A28:B28"/>
    <mergeCell ref="A30:B30"/>
    <mergeCell ref="A52:B52"/>
    <mergeCell ref="A48:H48"/>
    <mergeCell ref="E75:F75"/>
    <mergeCell ref="G75:H75"/>
    <mergeCell ref="C55:D55"/>
    <mergeCell ref="E55:F55"/>
    <mergeCell ref="G49:H50"/>
    <mergeCell ref="E49:F50"/>
    <mergeCell ref="E64:F64"/>
    <mergeCell ref="G64:H64"/>
    <mergeCell ref="G68:H68"/>
    <mergeCell ref="G55:H55"/>
    <mergeCell ref="E68:F68"/>
    <mergeCell ref="G51:H51"/>
    <mergeCell ref="E51:F51"/>
    <mergeCell ref="C49:D50"/>
    <mergeCell ref="C51:D51"/>
    <mergeCell ref="C68:D68"/>
    <mergeCell ref="E58:F58"/>
    <mergeCell ref="E59:F59"/>
    <mergeCell ref="E60:F60"/>
    <mergeCell ref="E61:F61"/>
    <mergeCell ref="A79:B79"/>
    <mergeCell ref="A80:B80"/>
    <mergeCell ref="C75:D75"/>
    <mergeCell ref="A74:B74"/>
    <mergeCell ref="A75:B75"/>
    <mergeCell ref="A81:B81"/>
    <mergeCell ref="A60:B60"/>
    <mergeCell ref="A61:B61"/>
    <mergeCell ref="A63:H63"/>
    <mergeCell ref="C64:D64"/>
    <mergeCell ref="A82:B82"/>
    <mergeCell ref="A83:B83"/>
    <mergeCell ref="A69:B69"/>
    <mergeCell ref="A70:B70"/>
    <mergeCell ref="A72:B72"/>
    <mergeCell ref="A73:B73"/>
    <mergeCell ref="A71:B71"/>
    <mergeCell ref="A36:B36"/>
    <mergeCell ref="A38:B38"/>
    <mergeCell ref="A59:B59"/>
    <mergeCell ref="A58:B58"/>
    <mergeCell ref="A57:B57"/>
    <mergeCell ref="A55:B55"/>
    <mergeCell ref="A56:B56"/>
    <mergeCell ref="A53:B53"/>
    <mergeCell ref="A64:B64"/>
    <mergeCell ref="A65:B65"/>
    <mergeCell ref="A66:B66"/>
    <mergeCell ref="A67:B67"/>
    <mergeCell ref="A68:B68"/>
    <mergeCell ref="A54:B54"/>
    <mergeCell ref="A76:B76"/>
    <mergeCell ref="A77:B77"/>
    <mergeCell ref="A78:B78"/>
    <mergeCell ref="G38:H38"/>
    <mergeCell ref="A31:B31"/>
    <mergeCell ref="A35:B35"/>
    <mergeCell ref="A44:B44"/>
    <mergeCell ref="A45:B45"/>
    <mergeCell ref="C38:D38"/>
    <mergeCell ref="A39:B39"/>
    <mergeCell ref="A40:B40"/>
    <mergeCell ref="A42:B42"/>
    <mergeCell ref="A41:B41"/>
    <mergeCell ref="A43:B43"/>
    <mergeCell ref="A1:G1"/>
    <mergeCell ref="A2:B2"/>
    <mergeCell ref="C2:D3"/>
    <mergeCell ref="E2:F3"/>
    <mergeCell ref="G2:H3"/>
    <mergeCell ref="J1:L1"/>
    <mergeCell ref="A14:B14"/>
    <mergeCell ref="A15:B15"/>
    <mergeCell ref="C15:D15"/>
    <mergeCell ref="E15:F15"/>
    <mergeCell ref="G15:H15"/>
    <mergeCell ref="A8:B8"/>
    <mergeCell ref="A9:B9"/>
    <mergeCell ref="A10:B10"/>
    <mergeCell ref="A11:B11"/>
    <mergeCell ref="A12:B12"/>
    <mergeCell ref="A13:B13"/>
    <mergeCell ref="A5:H5"/>
    <mergeCell ref="A6:B6"/>
    <mergeCell ref="C6:D6"/>
    <mergeCell ref="E6:F6"/>
    <mergeCell ref="G6:H6"/>
    <mergeCell ref="K6:K7"/>
    <mergeCell ref="K3:L3"/>
    <mergeCell ref="J25:K26"/>
    <mergeCell ref="J28:K30"/>
    <mergeCell ref="J15:J16"/>
    <mergeCell ref="K15:K16"/>
    <mergeCell ref="J19:J21"/>
    <mergeCell ref="K19:K21"/>
    <mergeCell ref="C25:D27"/>
    <mergeCell ref="E25:F27"/>
    <mergeCell ref="G25:H27"/>
    <mergeCell ref="E17:F17"/>
    <mergeCell ref="E18:F18"/>
    <mergeCell ref="E19:F19"/>
    <mergeCell ref="E20:F20"/>
    <mergeCell ref="E21:F21"/>
    <mergeCell ref="E22:F22"/>
    <mergeCell ref="E7:F7"/>
    <mergeCell ref="E8:F8"/>
    <mergeCell ref="E9:F9"/>
    <mergeCell ref="E10:F10"/>
    <mergeCell ref="E11:F11"/>
    <mergeCell ref="E12:F12"/>
    <mergeCell ref="E13:F13"/>
    <mergeCell ref="E14:F14"/>
    <mergeCell ref="E16:F16"/>
  </mergeCells>
  <hyperlinks>
    <hyperlink ref="K8" r:id="rId1"/>
    <hyperlink ref="K9" r:id="rId2"/>
    <hyperlink ref="K10" r:id="rId3"/>
    <hyperlink ref="K12" r:id="rId4"/>
    <hyperlink ref="K22" r:id="rId5"/>
  </hyperlinks>
  <pageMargins left="0.7" right="0.7" top="0.75" bottom="0.75" header="0" footer="0"/>
  <pageSetup paperSize="9" orientation="portrait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84"/>
  <sheetViews>
    <sheetView showGridLines="0" tabSelected="1" zoomScale="80" zoomScaleNormal="80" workbookViewId="0">
      <pane ySplit="2" topLeftCell="A3" activePane="bottomLeft" state="frozen"/>
      <selection pane="bottomLeft" activeCell="B1" sqref="B1:G1"/>
    </sheetView>
  </sheetViews>
  <sheetFormatPr defaultColWidth="14.453125" defaultRowHeight="15" customHeight="1"/>
  <cols>
    <col min="1" max="1" width="5.26953125" customWidth="1"/>
    <col min="2" max="2" width="38.453125" customWidth="1"/>
    <col min="3" max="3" width="20.7265625" customWidth="1"/>
    <col min="4" max="4" width="16.1796875" customWidth="1"/>
    <col min="5" max="5" width="10.1796875" customWidth="1"/>
    <col min="6" max="6" width="16.1796875" customWidth="1"/>
    <col min="7" max="7" width="10.1796875" customWidth="1"/>
    <col min="8" max="8" width="6.26953125" customWidth="1"/>
    <col min="9" max="9" width="13.453125" customWidth="1"/>
    <col min="10" max="11" width="11.81640625" customWidth="1"/>
    <col min="12" max="12" width="13.81640625" customWidth="1"/>
    <col min="13" max="13" width="13" customWidth="1"/>
    <col min="14" max="14" width="9.26953125" customWidth="1"/>
    <col min="15" max="27" width="8.81640625" customWidth="1"/>
  </cols>
  <sheetData>
    <row r="1" spans="1:27" ht="26.25" customHeight="1" thickTop="1">
      <c r="A1" s="178"/>
      <c r="B1" s="435" t="s">
        <v>138</v>
      </c>
      <c r="C1" s="436"/>
      <c r="D1" s="436"/>
      <c r="E1" s="436"/>
      <c r="F1" s="436"/>
      <c r="G1" s="437"/>
      <c r="H1" s="10"/>
      <c r="I1" s="179"/>
      <c r="J1" s="179"/>
      <c r="K1" s="179"/>
      <c r="L1" s="438" t="s">
        <v>2</v>
      </c>
      <c r="M1" s="439"/>
      <c r="N1" s="44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5.5" customHeight="1" thickBot="1">
      <c r="A2" s="180"/>
      <c r="B2" s="441" t="s">
        <v>3</v>
      </c>
      <c r="C2" s="442"/>
      <c r="D2" s="443" t="s">
        <v>4</v>
      </c>
      <c r="E2" s="442"/>
      <c r="F2" s="443" t="s">
        <v>139</v>
      </c>
      <c r="G2" s="444"/>
      <c r="H2" s="10"/>
      <c r="I2" s="179"/>
      <c r="J2" s="179"/>
      <c r="K2" s="179"/>
      <c r="L2" s="181"/>
      <c r="M2" s="445" t="s">
        <v>7</v>
      </c>
      <c r="N2" s="446"/>
      <c r="O2" s="10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1:27" ht="15" customHeight="1" thickTop="1" thickBot="1">
      <c r="A3" s="182"/>
      <c r="B3" s="451" t="s">
        <v>140</v>
      </c>
      <c r="C3" s="452"/>
      <c r="D3" s="452"/>
      <c r="E3" s="452"/>
      <c r="F3" s="452"/>
      <c r="G3" s="453"/>
      <c r="H3" s="10"/>
      <c r="I3" s="10"/>
      <c r="J3" s="10"/>
      <c r="K3" s="10"/>
      <c r="L3" s="454" t="s">
        <v>141</v>
      </c>
      <c r="M3" s="455"/>
      <c r="N3" s="456"/>
      <c r="O3" s="10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27" ht="15" customHeight="1" thickTop="1" thickBot="1">
      <c r="A4" s="183"/>
      <c r="B4" s="184" t="s">
        <v>142</v>
      </c>
      <c r="C4" s="185">
        <v>10</v>
      </c>
      <c r="D4" s="460"/>
      <c r="E4" s="450"/>
      <c r="F4" s="460"/>
      <c r="G4" s="461"/>
      <c r="H4" s="10"/>
      <c r="I4" s="10"/>
      <c r="J4" s="10"/>
      <c r="K4" s="10"/>
      <c r="L4" s="457"/>
      <c r="M4" s="458"/>
      <c r="N4" s="459"/>
      <c r="O4" s="10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7" ht="25.5" customHeight="1">
      <c r="A5" s="462" t="s">
        <v>143</v>
      </c>
      <c r="B5" s="449" t="s">
        <v>144</v>
      </c>
      <c r="C5" s="450"/>
      <c r="D5" s="463" t="s">
        <v>145</v>
      </c>
      <c r="E5" s="450"/>
      <c r="F5" s="463" t="s">
        <v>146</v>
      </c>
      <c r="G5" s="461"/>
      <c r="H5" s="10"/>
      <c r="I5" s="443" t="s">
        <v>147</v>
      </c>
      <c r="J5" s="464"/>
      <c r="K5" s="442"/>
      <c r="L5" s="10"/>
      <c r="M5" s="10"/>
      <c r="N5" s="10"/>
      <c r="O5" s="10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</row>
    <row r="6" spans="1:27" ht="15" customHeight="1">
      <c r="A6" s="448"/>
      <c r="B6" s="465" t="s">
        <v>148</v>
      </c>
      <c r="C6" s="466"/>
      <c r="D6" s="186">
        <v>1</v>
      </c>
      <c r="E6" s="187" t="s">
        <v>83</v>
      </c>
      <c r="F6" s="186">
        <v>2</v>
      </c>
      <c r="G6" s="188" t="s">
        <v>83</v>
      </c>
      <c r="H6" s="10"/>
      <c r="I6" s="189"/>
      <c r="J6" s="190" t="s">
        <v>149</v>
      </c>
      <c r="K6" s="191" t="s">
        <v>150</v>
      </c>
      <c r="L6" s="10"/>
      <c r="M6" s="10"/>
      <c r="N6" s="10"/>
      <c r="O6" s="10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</row>
    <row r="7" spans="1:27" ht="15" customHeight="1">
      <c r="A7" s="448"/>
      <c r="B7" s="468" t="s">
        <v>151</v>
      </c>
      <c r="C7" s="466"/>
      <c r="D7" s="192">
        <v>70</v>
      </c>
      <c r="E7" s="193" t="s">
        <v>21</v>
      </c>
      <c r="F7" s="192">
        <v>70</v>
      </c>
      <c r="G7" s="194" t="s">
        <v>21</v>
      </c>
      <c r="H7" s="10"/>
      <c r="I7" s="195" t="s">
        <v>152</v>
      </c>
      <c r="J7" s="196">
        <v>0.13700000000000001</v>
      </c>
      <c r="K7" s="197" t="s">
        <v>153</v>
      </c>
      <c r="L7" s="10"/>
      <c r="M7" s="10"/>
      <c r="N7" s="10"/>
      <c r="O7" s="10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</row>
    <row r="8" spans="1:27" ht="15" customHeight="1">
      <c r="A8" s="448"/>
      <c r="B8" s="468" t="s">
        <v>154</v>
      </c>
      <c r="C8" s="466"/>
      <c r="D8" s="186">
        <v>2</v>
      </c>
      <c r="E8" s="193" t="s">
        <v>83</v>
      </c>
      <c r="F8" s="186">
        <v>1.5</v>
      </c>
      <c r="G8" s="194" t="s">
        <v>83</v>
      </c>
      <c r="H8" s="10"/>
      <c r="I8" s="195" t="s">
        <v>155</v>
      </c>
      <c r="J8" s="198">
        <v>2380</v>
      </c>
      <c r="K8" s="199" t="s">
        <v>156</v>
      </c>
      <c r="L8" s="10"/>
      <c r="M8" s="10"/>
      <c r="N8" s="10"/>
      <c r="O8" s="10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</row>
    <row r="9" spans="1:27" ht="26.25" customHeight="1">
      <c r="A9" s="448"/>
      <c r="B9" s="465" t="s">
        <v>157</v>
      </c>
      <c r="C9" s="466"/>
      <c r="D9" s="200">
        <f>D8*$C4</f>
        <v>20</v>
      </c>
      <c r="E9" s="201"/>
      <c r="F9" s="200">
        <f>F8*$C4</f>
        <v>15</v>
      </c>
      <c r="G9" s="202"/>
      <c r="H9" s="10"/>
      <c r="I9" s="203" t="s">
        <v>158</v>
      </c>
      <c r="J9" s="204">
        <v>1.65</v>
      </c>
      <c r="K9" s="205" t="s">
        <v>159</v>
      </c>
      <c r="L9" s="10"/>
      <c r="M9" s="10"/>
      <c r="N9" s="10"/>
      <c r="O9" s="10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</row>
    <row r="10" spans="1:27" ht="25.5" customHeight="1">
      <c r="A10" s="448"/>
      <c r="B10" s="469" t="s">
        <v>85</v>
      </c>
      <c r="C10" s="450"/>
      <c r="D10" s="206">
        <f>D6*$C4+D9</f>
        <v>30</v>
      </c>
      <c r="E10" s="207"/>
      <c r="F10" s="206">
        <f>F6*$C4+F9</f>
        <v>35</v>
      </c>
      <c r="G10" s="208"/>
      <c r="H10" s="10"/>
      <c r="I10" s="10"/>
      <c r="J10" s="10"/>
      <c r="K10" s="10"/>
      <c r="L10" s="10"/>
      <c r="M10" s="10"/>
      <c r="N10" s="10"/>
      <c r="O10" s="10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</row>
    <row r="11" spans="1:27" ht="25.5" customHeight="1">
      <c r="A11" s="447" t="s">
        <v>160</v>
      </c>
      <c r="B11" s="449"/>
      <c r="C11" s="450"/>
      <c r="D11" s="463" t="s">
        <v>145</v>
      </c>
      <c r="E11" s="450"/>
      <c r="F11" s="463" t="s">
        <v>146</v>
      </c>
      <c r="G11" s="461"/>
      <c r="H11" s="10"/>
      <c r="I11" s="10"/>
      <c r="J11" s="10"/>
      <c r="K11" s="10"/>
      <c r="L11" s="10"/>
      <c r="M11" s="10"/>
      <c r="N11" s="10"/>
      <c r="O11" s="10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</row>
    <row r="12" spans="1:27" ht="15" customHeight="1">
      <c r="A12" s="448"/>
      <c r="B12" s="468" t="s">
        <v>161</v>
      </c>
      <c r="C12" s="466"/>
      <c r="D12" s="209">
        <v>0</v>
      </c>
      <c r="E12" s="210"/>
      <c r="F12" s="209">
        <v>0.1</v>
      </c>
      <c r="G12" s="211"/>
      <c r="H12" s="10"/>
      <c r="I12" s="10"/>
      <c r="J12" s="10"/>
      <c r="K12" s="10"/>
      <c r="L12" s="10"/>
      <c r="M12" s="10"/>
      <c r="N12" s="10"/>
      <c r="O12" s="10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27" ht="15" customHeight="1">
      <c r="A13" s="448"/>
      <c r="B13" s="468" t="s">
        <v>162</v>
      </c>
      <c r="C13" s="466"/>
      <c r="D13" s="212">
        <f>$C4*1000*$J7</f>
        <v>1370</v>
      </c>
      <c r="E13" s="193" t="s">
        <v>55</v>
      </c>
      <c r="F13" s="212">
        <f>$C4*1000*$J7*(1-F12)</f>
        <v>1233</v>
      </c>
      <c r="G13" s="194" t="s">
        <v>55</v>
      </c>
      <c r="H13" s="10"/>
      <c r="I13" s="10"/>
      <c r="J13" s="10"/>
      <c r="K13" s="10"/>
      <c r="L13" s="10"/>
      <c r="M13" s="10"/>
      <c r="N13" s="10"/>
      <c r="O13" s="10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 ht="15" customHeight="1">
      <c r="A14" s="448"/>
      <c r="B14" s="468" t="s">
        <v>163</v>
      </c>
      <c r="C14" s="466"/>
      <c r="D14" s="213">
        <v>0.09</v>
      </c>
      <c r="E14" s="193"/>
      <c r="F14" s="213">
        <v>0.09</v>
      </c>
      <c r="G14" s="211"/>
      <c r="H14" s="10"/>
      <c r="I14" s="10"/>
      <c r="J14" s="10"/>
      <c r="K14" s="10"/>
      <c r="L14" s="10"/>
      <c r="M14" s="10"/>
      <c r="N14" s="10"/>
      <c r="O14" s="10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</row>
    <row r="15" spans="1:27" ht="15" customHeight="1">
      <c r="A15" s="448"/>
      <c r="B15" s="467" t="s">
        <v>92</v>
      </c>
      <c r="C15" s="466"/>
      <c r="D15" s="214">
        <f>D13*D14</f>
        <v>123.3</v>
      </c>
      <c r="E15" s="215"/>
      <c r="F15" s="214">
        <f>F13*F14</f>
        <v>110.97</v>
      </c>
      <c r="G15" s="216"/>
      <c r="H15" s="10"/>
      <c r="I15" s="10"/>
      <c r="J15" s="10"/>
      <c r="K15" s="10"/>
      <c r="L15" s="10"/>
      <c r="M15" s="10"/>
      <c r="N15" s="10"/>
      <c r="O15" s="10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</row>
    <row r="16" spans="1:27" ht="25.5" customHeight="1">
      <c r="A16" s="217"/>
      <c r="B16" s="470" t="s">
        <v>93</v>
      </c>
      <c r="C16" s="466"/>
      <c r="D16" s="218">
        <f>D10+D15</f>
        <v>153.30000000000001</v>
      </c>
      <c r="E16" s="219"/>
      <c r="F16" s="218">
        <f>F10+F15</f>
        <v>145.97</v>
      </c>
      <c r="G16" s="220"/>
      <c r="H16" s="10"/>
      <c r="I16" s="10"/>
      <c r="J16" s="10"/>
      <c r="K16" s="10"/>
      <c r="L16" s="10"/>
      <c r="M16" s="10"/>
      <c r="N16" s="10"/>
      <c r="O16" s="10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</row>
    <row r="17" spans="1:27" ht="15" customHeight="1">
      <c r="A17" s="471" t="s">
        <v>164</v>
      </c>
      <c r="B17" s="473" t="s">
        <v>94</v>
      </c>
      <c r="C17" s="466"/>
      <c r="D17" s="221">
        <f>D10-D10</f>
        <v>0</v>
      </c>
      <c r="E17" s="222"/>
      <c r="F17" s="221">
        <f>D10-F10</f>
        <v>-5</v>
      </c>
      <c r="G17" s="223"/>
      <c r="H17" s="10"/>
      <c r="I17" s="10"/>
      <c r="J17" s="10"/>
      <c r="K17" s="10"/>
      <c r="L17" s="10"/>
      <c r="M17" s="10"/>
      <c r="N17" s="10"/>
      <c r="O17" s="10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1:27" ht="15" customHeight="1">
      <c r="A18" s="448"/>
      <c r="B18" s="473" t="s">
        <v>95</v>
      </c>
      <c r="C18" s="466"/>
      <c r="D18" s="221">
        <f t="shared" ref="D18:D19" si="0">D15-D15</f>
        <v>0</v>
      </c>
      <c r="E18" s="222"/>
      <c r="F18" s="221">
        <f>D15-F15</f>
        <v>12.329999999999998</v>
      </c>
      <c r="G18" s="223"/>
      <c r="H18" s="10"/>
      <c r="I18" s="10"/>
      <c r="J18" s="10"/>
      <c r="K18" s="10"/>
      <c r="L18" s="10"/>
      <c r="M18" s="10"/>
      <c r="N18" s="10"/>
      <c r="O18" s="10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1:27" ht="25.5" customHeight="1" thickBot="1">
      <c r="A19" s="472"/>
      <c r="B19" s="474" t="s">
        <v>96</v>
      </c>
      <c r="C19" s="475"/>
      <c r="D19" s="224">
        <f t="shared" si="0"/>
        <v>0</v>
      </c>
      <c r="E19" s="225"/>
      <c r="F19" s="224">
        <f>D16-F16</f>
        <v>7.3300000000000125</v>
      </c>
      <c r="G19" s="226"/>
      <c r="H19" s="10"/>
      <c r="I19" s="10"/>
      <c r="J19" s="10"/>
      <c r="K19" s="10"/>
      <c r="L19" s="10"/>
      <c r="M19" s="10"/>
      <c r="N19" s="10"/>
      <c r="O19" s="10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ht="15" customHeight="1" thickTop="1">
      <c r="A20" s="179"/>
      <c r="B20" s="179"/>
      <c r="C20" s="179"/>
      <c r="D20" s="227"/>
      <c r="E20" s="179"/>
      <c r="F20" s="227"/>
      <c r="G20" s="179"/>
      <c r="H20" s="10"/>
      <c r="I20" s="10"/>
      <c r="J20" s="10"/>
      <c r="K20" s="10"/>
      <c r="L20" s="10"/>
      <c r="M20" s="10"/>
      <c r="N20" s="10"/>
      <c r="O20" s="10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ht="15" customHeight="1">
      <c r="A21" s="256"/>
      <c r="B21" s="460" t="s">
        <v>168</v>
      </c>
      <c r="C21" s="477"/>
      <c r="D21" s="477"/>
      <c r="E21" s="477"/>
      <c r="F21" s="477"/>
      <c r="G21" s="461"/>
      <c r="H21" s="10"/>
      <c r="I21" s="10"/>
      <c r="J21" s="10"/>
      <c r="K21" s="10"/>
      <c r="L21" s="10"/>
      <c r="M21" s="10"/>
      <c r="N21" s="10"/>
      <c r="O21" s="10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ht="15" customHeight="1">
      <c r="A22" s="257"/>
      <c r="B22" s="258" t="s">
        <v>169</v>
      </c>
      <c r="C22" s="231">
        <v>0.1</v>
      </c>
      <c r="D22" s="478"/>
      <c r="E22" s="479"/>
      <c r="F22" s="478"/>
      <c r="G22" s="480"/>
      <c r="H22" s="10"/>
      <c r="I22" s="69"/>
      <c r="J22" s="10"/>
      <c r="K22" s="10"/>
      <c r="L22" s="10"/>
      <c r="M22" s="10"/>
      <c r="N22" s="10"/>
      <c r="O22" s="10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ht="25.5" customHeight="1">
      <c r="A23" s="462" t="s">
        <v>143</v>
      </c>
      <c r="B23" s="481" t="s">
        <v>170</v>
      </c>
      <c r="C23" s="479"/>
      <c r="D23" s="482" t="s">
        <v>145</v>
      </c>
      <c r="E23" s="442"/>
      <c r="F23" s="482" t="s">
        <v>146</v>
      </c>
      <c r="G23" s="444"/>
      <c r="H23" s="10"/>
      <c r="I23" s="443" t="s">
        <v>171</v>
      </c>
      <c r="J23" s="464"/>
      <c r="K23" s="442"/>
      <c r="L23" s="10"/>
      <c r="M23" s="10"/>
      <c r="N23" s="10"/>
      <c r="O23" s="10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ht="15" customHeight="1">
      <c r="A24" s="448"/>
      <c r="B24" s="484" t="s">
        <v>148</v>
      </c>
      <c r="C24" s="442"/>
      <c r="D24" s="232">
        <v>0</v>
      </c>
      <c r="E24" s="259" t="s">
        <v>83</v>
      </c>
      <c r="F24" s="232">
        <v>0</v>
      </c>
      <c r="G24" s="234" t="s">
        <v>83</v>
      </c>
      <c r="H24" s="10"/>
      <c r="I24" s="189"/>
      <c r="J24" s="190" t="s">
        <v>149</v>
      </c>
      <c r="K24" s="191" t="s">
        <v>150</v>
      </c>
      <c r="L24" s="10"/>
      <c r="M24" s="10"/>
      <c r="N24" s="10"/>
      <c r="O24" s="10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ht="15" customHeight="1">
      <c r="A25" s="448"/>
      <c r="B25" s="468" t="s">
        <v>165</v>
      </c>
      <c r="C25" s="466"/>
      <c r="D25" s="235">
        <v>50</v>
      </c>
      <c r="E25" s="236" t="s">
        <v>21</v>
      </c>
      <c r="F25" s="235">
        <v>0</v>
      </c>
      <c r="G25" s="237" t="s">
        <v>21</v>
      </c>
      <c r="H25" s="10"/>
      <c r="I25" s="195" t="s">
        <v>152</v>
      </c>
      <c r="J25" s="196">
        <v>0.3</v>
      </c>
      <c r="K25" s="197" t="s">
        <v>153</v>
      </c>
      <c r="L25" s="10"/>
      <c r="M25" s="10"/>
      <c r="N25" s="10"/>
      <c r="O25" s="10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ht="27.75" customHeight="1">
      <c r="A26" s="448"/>
      <c r="B26" s="483" t="s">
        <v>172</v>
      </c>
      <c r="C26" s="466"/>
      <c r="D26" s="235">
        <v>0</v>
      </c>
      <c r="E26" s="260" t="s">
        <v>173</v>
      </c>
      <c r="F26" s="235">
        <v>0</v>
      </c>
      <c r="G26" s="261" t="s">
        <v>173</v>
      </c>
      <c r="H26" s="10"/>
      <c r="I26" s="195" t="s">
        <v>155</v>
      </c>
      <c r="J26" s="198">
        <v>600</v>
      </c>
      <c r="K26" s="199" t="s">
        <v>156</v>
      </c>
      <c r="L26" s="10"/>
      <c r="M26" s="10"/>
      <c r="N26" s="10"/>
      <c r="O26" s="10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1:27" ht="15" customHeight="1">
      <c r="A27" s="448"/>
      <c r="B27" s="483" t="s">
        <v>174</v>
      </c>
      <c r="C27" s="466"/>
      <c r="D27" s="232">
        <v>0</v>
      </c>
      <c r="E27" s="236" t="s">
        <v>83</v>
      </c>
      <c r="F27" s="232">
        <v>0</v>
      </c>
      <c r="G27" s="237" t="s">
        <v>83</v>
      </c>
      <c r="H27" s="40"/>
      <c r="I27" s="203" t="s">
        <v>158</v>
      </c>
      <c r="J27" s="204">
        <v>0.13</v>
      </c>
      <c r="K27" s="205" t="s">
        <v>159</v>
      </c>
      <c r="L27" s="40"/>
      <c r="M27" s="40"/>
      <c r="N27" s="40"/>
      <c r="O27" s="40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1:27" ht="15" customHeight="1">
      <c r="A28" s="448"/>
      <c r="B28" s="476" t="s">
        <v>175</v>
      </c>
      <c r="C28" s="466"/>
      <c r="D28" s="262">
        <f>D27*$C22*D26*D25/10</f>
        <v>0</v>
      </c>
      <c r="E28" s="263"/>
      <c r="F28" s="262">
        <f>F27*$C$22*F26*F25/10</f>
        <v>0</v>
      </c>
      <c r="G28" s="264"/>
      <c r="H28" s="40"/>
      <c r="I28" s="265"/>
      <c r="J28" s="265"/>
      <c r="K28" s="10"/>
      <c r="L28" s="40"/>
      <c r="M28" s="40"/>
      <c r="N28" s="40"/>
      <c r="O28" s="40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1:27" ht="15" customHeight="1">
      <c r="A29" s="448"/>
      <c r="B29" s="483" t="s">
        <v>154</v>
      </c>
      <c r="C29" s="466"/>
      <c r="D29" s="232">
        <v>0</v>
      </c>
      <c r="E29" s="236" t="s">
        <v>83</v>
      </c>
      <c r="F29" s="232">
        <v>0</v>
      </c>
      <c r="G29" s="237" t="s">
        <v>83</v>
      </c>
      <c r="H29" s="40"/>
      <c r="I29" s="266"/>
      <c r="J29" s="3"/>
      <c r="K29" s="10"/>
      <c r="L29" s="40"/>
      <c r="M29" s="40"/>
      <c r="N29" s="40"/>
      <c r="O29" s="40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</row>
    <row r="30" spans="1:27" ht="15" customHeight="1">
      <c r="A30" s="448"/>
      <c r="B30" s="483" t="s">
        <v>176</v>
      </c>
      <c r="C30" s="466"/>
      <c r="D30" s="267" t="s">
        <v>177</v>
      </c>
      <c r="E30" s="236"/>
      <c r="F30" s="232">
        <v>0</v>
      </c>
      <c r="G30" s="237" t="s">
        <v>83</v>
      </c>
      <c r="H30" s="40"/>
      <c r="I30" s="266"/>
      <c r="J30" s="3"/>
      <c r="K30" s="10"/>
      <c r="L30" s="40"/>
      <c r="M30" s="40"/>
      <c r="N30" s="40"/>
      <c r="O30" s="40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1:27" ht="15" customHeight="1">
      <c r="A31" s="448"/>
      <c r="B31" s="476" t="s">
        <v>157</v>
      </c>
      <c r="C31" s="466"/>
      <c r="D31" s="262">
        <f>D29*$C22</f>
        <v>0</v>
      </c>
      <c r="E31" s="238"/>
      <c r="F31" s="262">
        <f>(F29-F30)*$C22</f>
        <v>0</v>
      </c>
      <c r="G31" s="239"/>
      <c r="H31" s="10"/>
      <c r="I31" s="265"/>
      <c r="J31" s="265"/>
      <c r="K31" s="10"/>
      <c r="L31" s="10"/>
      <c r="M31" s="10"/>
      <c r="N31" s="10"/>
      <c r="O31" s="10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  <row r="32" spans="1:27" ht="15" customHeight="1">
      <c r="A32" s="448"/>
      <c r="B32" s="488" t="s">
        <v>85</v>
      </c>
      <c r="C32" s="466"/>
      <c r="D32" s="262">
        <f>D24*$C22+D28+D31</f>
        <v>0</v>
      </c>
      <c r="E32" s="238"/>
      <c r="F32" s="262">
        <f>F24*$C22+F28+F31</f>
        <v>0</v>
      </c>
      <c r="G32" s="239"/>
      <c r="H32" s="10"/>
      <c r="I32" s="265"/>
      <c r="J32" s="265"/>
      <c r="K32" s="10"/>
      <c r="L32" s="10"/>
      <c r="M32" s="10"/>
      <c r="N32" s="10"/>
      <c r="O32" s="10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</row>
    <row r="33" spans="1:27" ht="25.5" customHeight="1">
      <c r="A33" s="489" t="s">
        <v>166</v>
      </c>
      <c r="B33" s="481" t="s">
        <v>167</v>
      </c>
      <c r="C33" s="479"/>
      <c r="D33" s="478" t="s">
        <v>145</v>
      </c>
      <c r="E33" s="479"/>
      <c r="F33" s="478" t="s">
        <v>146</v>
      </c>
      <c r="G33" s="480"/>
      <c r="H33" s="10"/>
      <c r="I33" s="268"/>
      <c r="J33" s="268"/>
      <c r="K33" s="10"/>
      <c r="L33" s="10"/>
      <c r="M33" s="10"/>
      <c r="N33" s="10"/>
      <c r="O33" s="10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1:27" ht="15" customHeight="1">
      <c r="A34" s="448"/>
      <c r="B34" s="468" t="s">
        <v>178</v>
      </c>
      <c r="C34" s="466"/>
      <c r="D34" s="240">
        <v>0</v>
      </c>
      <c r="E34" s="241"/>
      <c r="F34" s="240">
        <v>0.7</v>
      </c>
      <c r="G34" s="242"/>
      <c r="H34" s="10"/>
      <c r="I34" s="269"/>
      <c r="J34" s="269"/>
      <c r="K34" s="10"/>
      <c r="L34" s="10"/>
      <c r="M34" s="10"/>
      <c r="N34" s="10"/>
      <c r="O34" s="10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</row>
    <row r="35" spans="1:27" ht="15" customHeight="1">
      <c r="A35" s="448"/>
      <c r="B35" s="468" t="s">
        <v>179</v>
      </c>
      <c r="C35" s="466"/>
      <c r="D35" s="240">
        <v>0</v>
      </c>
      <c r="E35" s="241"/>
      <c r="F35" s="240">
        <v>0.3</v>
      </c>
      <c r="G35" s="242"/>
      <c r="H35" s="10"/>
      <c r="I35" s="10"/>
      <c r="J35" s="10"/>
      <c r="K35" s="10"/>
      <c r="L35" s="10"/>
      <c r="M35" s="10"/>
      <c r="N35" s="10"/>
      <c r="O35" s="10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ht="15" customHeight="1">
      <c r="A36" s="448"/>
      <c r="B36" s="468" t="s">
        <v>162</v>
      </c>
      <c r="C36" s="466"/>
      <c r="D36" s="270">
        <f>$C22*1000*(1/3*D34+(1-D34-D35))*$J25</f>
        <v>30</v>
      </c>
      <c r="E36" s="236" t="s">
        <v>55</v>
      </c>
      <c r="F36" s="270">
        <f>$C22*1000*(1/3*F34+(1-F34-F35))*$J25</f>
        <v>7.0000000000000009</v>
      </c>
      <c r="G36" s="237" t="s">
        <v>55</v>
      </c>
      <c r="H36" s="10"/>
      <c r="I36" s="3"/>
      <c r="J36" s="3"/>
      <c r="K36" s="10"/>
      <c r="L36" s="10"/>
      <c r="M36" s="10"/>
      <c r="N36" s="10"/>
      <c r="O36" s="10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</row>
    <row r="37" spans="1:27" ht="15" customHeight="1">
      <c r="A37" s="448"/>
      <c r="B37" s="483" t="s">
        <v>163</v>
      </c>
      <c r="C37" s="466"/>
      <c r="D37" s="267">
        <v>0.09</v>
      </c>
      <c r="E37" s="193"/>
      <c r="F37" s="267">
        <v>0.09</v>
      </c>
      <c r="G37" s="194"/>
      <c r="H37" s="10"/>
      <c r="I37" s="10"/>
      <c r="J37" s="10"/>
      <c r="K37" s="10"/>
      <c r="L37" s="10"/>
      <c r="M37" s="10"/>
      <c r="N37" s="10"/>
      <c r="O37" s="10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27" ht="15" customHeight="1">
      <c r="A38" s="448"/>
      <c r="B38" s="490" t="s">
        <v>92</v>
      </c>
      <c r="C38" s="466"/>
      <c r="D38" s="271">
        <f>D36*D37</f>
        <v>2.6999999999999997</v>
      </c>
      <c r="E38" s="244"/>
      <c r="F38" s="271">
        <f>F36*F37</f>
        <v>0.63</v>
      </c>
      <c r="G38" s="245"/>
      <c r="H38" s="10"/>
      <c r="I38" s="10"/>
      <c r="J38" s="10"/>
      <c r="K38" s="69"/>
      <c r="L38" s="10"/>
      <c r="M38" s="10"/>
      <c r="N38" s="10"/>
      <c r="O38" s="10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</row>
    <row r="39" spans="1:27" ht="27" customHeight="1">
      <c r="A39" s="272"/>
      <c r="B39" s="491" t="s">
        <v>93</v>
      </c>
      <c r="C39" s="466"/>
      <c r="D39" s="273">
        <f>D32+D38</f>
        <v>2.6999999999999997</v>
      </c>
      <c r="E39" s="248"/>
      <c r="F39" s="273">
        <f>F32+F38</f>
        <v>0.63</v>
      </c>
      <c r="G39" s="249"/>
      <c r="H39" s="69"/>
      <c r="I39" s="10"/>
      <c r="J39" s="10"/>
      <c r="K39" s="10"/>
      <c r="L39" s="69"/>
      <c r="M39" s="69"/>
      <c r="N39" s="69"/>
      <c r="O39" s="6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</row>
    <row r="40" spans="1:27" ht="15" customHeight="1">
      <c r="A40" s="471" t="s">
        <v>164</v>
      </c>
      <c r="B40" s="492" t="s">
        <v>94</v>
      </c>
      <c r="C40" s="466"/>
      <c r="D40" s="274">
        <f>D32-D32</f>
        <v>0</v>
      </c>
      <c r="E40" s="251"/>
      <c r="F40" s="274">
        <f>D32-F32</f>
        <v>0</v>
      </c>
      <c r="G40" s="252"/>
      <c r="H40" s="10"/>
      <c r="I40" s="10"/>
      <c r="J40" s="10"/>
      <c r="K40" s="10"/>
      <c r="L40" s="10"/>
      <c r="M40" s="10"/>
      <c r="N40" s="10"/>
      <c r="O40" s="10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</row>
    <row r="41" spans="1:27" ht="15" customHeight="1">
      <c r="A41" s="448"/>
      <c r="B41" s="493" t="s">
        <v>95</v>
      </c>
      <c r="C41" s="466"/>
      <c r="D41" s="274">
        <f t="shared" ref="D41:D42" si="1">D38-D38</f>
        <v>0</v>
      </c>
      <c r="E41" s="251"/>
      <c r="F41" s="274">
        <f t="shared" ref="F41:F42" si="2">D38-F38</f>
        <v>2.0699999999999998</v>
      </c>
      <c r="G41" s="252"/>
      <c r="H41" s="10"/>
      <c r="I41" s="10"/>
      <c r="J41" s="10"/>
      <c r="K41" s="10"/>
      <c r="L41" s="10"/>
      <c r="M41" s="10"/>
      <c r="N41" s="10"/>
      <c r="O41" s="10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</row>
    <row r="42" spans="1:27" ht="27" customHeight="1" thickBot="1">
      <c r="A42" s="472"/>
      <c r="B42" s="494" t="s">
        <v>96</v>
      </c>
      <c r="C42" s="475"/>
      <c r="D42" s="275">
        <f t="shared" si="1"/>
        <v>0</v>
      </c>
      <c r="E42" s="254"/>
      <c r="F42" s="275">
        <f t="shared" si="2"/>
        <v>2.0699999999999998</v>
      </c>
      <c r="G42" s="255"/>
      <c r="H42" s="10"/>
      <c r="I42" s="10"/>
      <c r="J42" s="10"/>
      <c r="K42" s="10"/>
      <c r="L42" s="10"/>
      <c r="M42" s="10"/>
      <c r="N42" s="10"/>
      <c r="O42" s="10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</row>
    <row r="43" spans="1:27" ht="15" customHeight="1" thickTop="1" thickBot="1">
      <c r="A43" s="75"/>
      <c r="B43" s="75"/>
      <c r="C43" s="75"/>
      <c r="D43" s="76"/>
      <c r="E43" s="77"/>
      <c r="F43" s="76"/>
      <c r="G43" s="7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" customHeight="1" thickTop="1">
      <c r="A44" s="228"/>
      <c r="B44" s="485" t="s">
        <v>180</v>
      </c>
      <c r="C44" s="486"/>
      <c r="D44" s="486"/>
      <c r="E44" s="486"/>
      <c r="F44" s="486"/>
      <c r="G44" s="48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" customHeight="1" thickBot="1">
      <c r="A45" s="229"/>
      <c r="B45" s="230" t="s">
        <v>169</v>
      </c>
      <c r="C45" s="231">
        <v>0.1</v>
      </c>
      <c r="D45" s="482"/>
      <c r="E45" s="442"/>
      <c r="F45" s="482"/>
      <c r="G45" s="444"/>
      <c r="H45" s="10"/>
      <c r="I45" s="6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5.5" customHeight="1">
      <c r="A46" s="462" t="s">
        <v>143</v>
      </c>
      <c r="B46" s="481" t="s">
        <v>170</v>
      </c>
      <c r="C46" s="479"/>
      <c r="D46" s="478" t="s">
        <v>145</v>
      </c>
      <c r="E46" s="479"/>
      <c r="F46" s="478" t="s">
        <v>146</v>
      </c>
      <c r="G46" s="480"/>
      <c r="H46" s="10"/>
      <c r="I46" s="495" t="s">
        <v>181</v>
      </c>
      <c r="J46" s="364"/>
      <c r="K46" s="3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" customHeight="1">
      <c r="A47" s="448"/>
      <c r="B47" s="488" t="s">
        <v>148</v>
      </c>
      <c r="C47" s="466"/>
      <c r="D47" s="232">
        <v>0</v>
      </c>
      <c r="E47" s="233" t="s">
        <v>83</v>
      </c>
      <c r="F47" s="232">
        <v>0</v>
      </c>
      <c r="G47" s="234" t="s">
        <v>83</v>
      </c>
      <c r="H47" s="10"/>
      <c r="I47" s="276"/>
      <c r="J47" s="190" t="s">
        <v>149</v>
      </c>
      <c r="K47" s="277" t="s">
        <v>150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" customHeight="1">
      <c r="A48" s="448"/>
      <c r="B48" s="468" t="s">
        <v>165</v>
      </c>
      <c r="C48" s="466"/>
      <c r="D48" s="235">
        <v>0</v>
      </c>
      <c r="E48" s="236" t="s">
        <v>21</v>
      </c>
      <c r="F48" s="235">
        <v>0</v>
      </c>
      <c r="G48" s="237" t="s">
        <v>21</v>
      </c>
      <c r="H48" s="10"/>
      <c r="I48" s="278" t="s">
        <v>152</v>
      </c>
      <c r="J48" s="196">
        <v>0.62</v>
      </c>
      <c r="K48" s="279" t="s">
        <v>153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" customHeight="1">
      <c r="A49" s="448"/>
      <c r="B49" s="483" t="s">
        <v>154</v>
      </c>
      <c r="C49" s="466"/>
      <c r="D49" s="232">
        <v>0</v>
      </c>
      <c r="E49" s="236" t="s">
        <v>83</v>
      </c>
      <c r="F49" s="232">
        <v>0</v>
      </c>
      <c r="G49" s="237" t="s">
        <v>83</v>
      </c>
      <c r="H49" s="40"/>
      <c r="I49" s="266"/>
      <c r="J49" s="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" customHeight="1">
      <c r="A50" s="448"/>
      <c r="B50" s="476" t="s">
        <v>157</v>
      </c>
      <c r="C50" s="466"/>
      <c r="D50" s="200">
        <f>D49*$C45</f>
        <v>0</v>
      </c>
      <c r="E50" s="238"/>
      <c r="F50" s="200">
        <f>F49*$C45</f>
        <v>0</v>
      </c>
      <c r="G50" s="239"/>
      <c r="H50" s="10"/>
      <c r="I50" s="265"/>
      <c r="J50" s="26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" customHeight="1">
      <c r="A51" s="448"/>
      <c r="B51" s="488" t="s">
        <v>85</v>
      </c>
      <c r="C51" s="466"/>
      <c r="D51" s="280">
        <f>D47*$C45+D50</f>
        <v>0</v>
      </c>
      <c r="E51" s="238"/>
      <c r="F51" s="280">
        <f>F47*$C45+F50</f>
        <v>0</v>
      </c>
      <c r="G51" s="239"/>
      <c r="H51" s="10"/>
      <c r="I51" s="265"/>
      <c r="J51" s="26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5.5" customHeight="1">
      <c r="A52" s="489" t="s">
        <v>166</v>
      </c>
      <c r="B52" s="481" t="s">
        <v>167</v>
      </c>
      <c r="C52" s="479"/>
      <c r="D52" s="478" t="s">
        <v>145</v>
      </c>
      <c r="E52" s="479"/>
      <c r="F52" s="478" t="s">
        <v>146</v>
      </c>
      <c r="G52" s="480"/>
      <c r="H52" s="10"/>
      <c r="I52" s="268"/>
      <c r="J52" s="268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" customHeight="1">
      <c r="A53" s="448"/>
      <c r="B53" s="468" t="s">
        <v>178</v>
      </c>
      <c r="C53" s="466"/>
      <c r="D53" s="240">
        <v>0</v>
      </c>
      <c r="E53" s="241"/>
      <c r="F53" s="240">
        <v>0.7</v>
      </c>
      <c r="G53" s="242"/>
      <c r="H53" s="10"/>
      <c r="I53" s="269"/>
      <c r="J53" s="26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" customHeight="1">
      <c r="A54" s="448"/>
      <c r="B54" s="468" t="s">
        <v>182</v>
      </c>
      <c r="C54" s="466"/>
      <c r="D54" s="240">
        <v>0</v>
      </c>
      <c r="E54" s="241"/>
      <c r="F54" s="240">
        <v>0.3</v>
      </c>
      <c r="G54" s="24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" customHeight="1">
      <c r="A55" s="448"/>
      <c r="B55" s="468" t="s">
        <v>162</v>
      </c>
      <c r="C55" s="466"/>
      <c r="D55" s="212">
        <f>$C45*1000*(1/3*D53+(1-D53-D54))*$J48</f>
        <v>62</v>
      </c>
      <c r="E55" s="236" t="s">
        <v>55</v>
      </c>
      <c r="F55" s="212">
        <f>$C45*1000*(1/3*F53+(1-F53-F54))*$J48</f>
        <v>14.466666666666669</v>
      </c>
      <c r="G55" s="237" t="s">
        <v>55</v>
      </c>
      <c r="H55" s="10"/>
      <c r="I55" s="3"/>
      <c r="J55" s="3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" customHeight="1">
      <c r="A56" s="448"/>
      <c r="B56" s="483" t="s">
        <v>163</v>
      </c>
      <c r="C56" s="466"/>
      <c r="D56" s="213">
        <v>0.09</v>
      </c>
      <c r="E56" s="193"/>
      <c r="F56" s="213">
        <v>0.09</v>
      </c>
      <c r="G56" s="194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" customHeight="1">
      <c r="A57" s="448"/>
      <c r="B57" s="490" t="s">
        <v>92</v>
      </c>
      <c r="C57" s="466"/>
      <c r="D57" s="243">
        <f>D55*D56</f>
        <v>5.58</v>
      </c>
      <c r="E57" s="244"/>
      <c r="F57" s="243">
        <f>F55*F56</f>
        <v>1.302</v>
      </c>
      <c r="G57" s="245"/>
      <c r="H57" s="10"/>
      <c r="I57" s="10"/>
      <c r="J57" s="10"/>
      <c r="K57" s="6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25.5" customHeight="1">
      <c r="A58" s="246"/>
      <c r="B58" s="491" t="s">
        <v>93</v>
      </c>
      <c r="C58" s="466"/>
      <c r="D58" s="247">
        <f>D51+D57</f>
        <v>5.58</v>
      </c>
      <c r="E58" s="248"/>
      <c r="F58" s="247">
        <f>F51+F57</f>
        <v>1.302</v>
      </c>
      <c r="G58" s="249"/>
      <c r="H58" s="6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" customHeight="1">
      <c r="A59" s="471" t="s">
        <v>164</v>
      </c>
      <c r="B59" s="492" t="s">
        <v>94</v>
      </c>
      <c r="C59" s="466"/>
      <c r="D59" s="250">
        <f>D51-D51</f>
        <v>0</v>
      </c>
      <c r="E59" s="251"/>
      <c r="F59" s="250">
        <f>D51-F51</f>
        <v>0</v>
      </c>
      <c r="G59" s="25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" customHeight="1">
      <c r="A60" s="448"/>
      <c r="B60" s="493" t="s">
        <v>95</v>
      </c>
      <c r="C60" s="466"/>
      <c r="D60" s="250">
        <f t="shared" ref="D60:D61" si="3">D57-D57</f>
        <v>0</v>
      </c>
      <c r="E60" s="251"/>
      <c r="F60" s="250">
        <f t="shared" ref="F60:F61" si="4">D57-F57</f>
        <v>4.2780000000000005</v>
      </c>
      <c r="G60" s="25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5.5" customHeight="1" thickBot="1">
      <c r="A61" s="472"/>
      <c r="B61" s="494" t="s">
        <v>96</v>
      </c>
      <c r="C61" s="475"/>
      <c r="D61" s="253">
        <f t="shared" si="3"/>
        <v>0</v>
      </c>
      <c r="E61" s="254"/>
      <c r="F61" s="253">
        <f t="shared" si="4"/>
        <v>4.2780000000000005</v>
      </c>
      <c r="G61" s="25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thickTop="1">
      <c r="A62" s="75"/>
      <c r="B62" s="75"/>
      <c r="C62" s="75"/>
      <c r="D62" s="76"/>
      <c r="E62" s="77"/>
      <c r="F62" s="76"/>
      <c r="G62" s="7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</sheetData>
  <mergeCells count="91">
    <mergeCell ref="B58:C58"/>
    <mergeCell ref="A59:A61"/>
    <mergeCell ref="B59:C59"/>
    <mergeCell ref="B60:C60"/>
    <mergeCell ref="B61:C61"/>
    <mergeCell ref="A52:A57"/>
    <mergeCell ref="B52:C52"/>
    <mergeCell ref="D52:E52"/>
    <mergeCell ref="F52:G52"/>
    <mergeCell ref="B53:C53"/>
    <mergeCell ref="B54:C54"/>
    <mergeCell ref="B55:C55"/>
    <mergeCell ref="B56:C56"/>
    <mergeCell ref="B57:C57"/>
    <mergeCell ref="I46:K46"/>
    <mergeCell ref="B47:C47"/>
    <mergeCell ref="B48:C48"/>
    <mergeCell ref="B49:C49"/>
    <mergeCell ref="B50:C50"/>
    <mergeCell ref="B51:C51"/>
    <mergeCell ref="D45:E45"/>
    <mergeCell ref="F45:G45"/>
    <mergeCell ref="A46:A51"/>
    <mergeCell ref="B46:C46"/>
    <mergeCell ref="D46:E46"/>
    <mergeCell ref="F46:G46"/>
    <mergeCell ref="B44:G44"/>
    <mergeCell ref="B32:C32"/>
    <mergeCell ref="A33:A38"/>
    <mergeCell ref="B33:C33"/>
    <mergeCell ref="D33:E33"/>
    <mergeCell ref="F33:G33"/>
    <mergeCell ref="B34:C34"/>
    <mergeCell ref="B35:C35"/>
    <mergeCell ref="B36:C36"/>
    <mergeCell ref="B37:C37"/>
    <mergeCell ref="B38:C38"/>
    <mergeCell ref="B39:C39"/>
    <mergeCell ref="A40:A42"/>
    <mergeCell ref="B40:C40"/>
    <mergeCell ref="B41:C41"/>
    <mergeCell ref="B42:C42"/>
    <mergeCell ref="I23:K23"/>
    <mergeCell ref="B24:C24"/>
    <mergeCell ref="B25:C25"/>
    <mergeCell ref="B26:C26"/>
    <mergeCell ref="B27:C27"/>
    <mergeCell ref="B28:C28"/>
    <mergeCell ref="B21:G21"/>
    <mergeCell ref="D22:E22"/>
    <mergeCell ref="F22:G22"/>
    <mergeCell ref="A23:A32"/>
    <mergeCell ref="B23:C23"/>
    <mergeCell ref="D23:E23"/>
    <mergeCell ref="F23:G23"/>
    <mergeCell ref="B29:C29"/>
    <mergeCell ref="B30:C30"/>
    <mergeCell ref="B31:C31"/>
    <mergeCell ref="B14:C14"/>
    <mergeCell ref="B16:C16"/>
    <mergeCell ref="A17:A19"/>
    <mergeCell ref="B17:C17"/>
    <mergeCell ref="B18:C18"/>
    <mergeCell ref="B19:C19"/>
    <mergeCell ref="B10:C10"/>
    <mergeCell ref="D11:E11"/>
    <mergeCell ref="F11:G11"/>
    <mergeCell ref="B12:C12"/>
    <mergeCell ref="B13:C13"/>
    <mergeCell ref="A11:A15"/>
    <mergeCell ref="B11:C11"/>
    <mergeCell ref="B3:G3"/>
    <mergeCell ref="L3:N4"/>
    <mergeCell ref="D4:E4"/>
    <mergeCell ref="F4:G4"/>
    <mergeCell ref="A5:A10"/>
    <mergeCell ref="B5:C5"/>
    <mergeCell ref="D5:E5"/>
    <mergeCell ref="F5:G5"/>
    <mergeCell ref="I5:K5"/>
    <mergeCell ref="B6:C6"/>
    <mergeCell ref="B15:C15"/>
    <mergeCell ref="B7:C7"/>
    <mergeCell ref="B8:C8"/>
    <mergeCell ref="B9:C9"/>
    <mergeCell ref="B1:G1"/>
    <mergeCell ref="L1:N1"/>
    <mergeCell ref="B2:C2"/>
    <mergeCell ref="D2:E2"/>
    <mergeCell ref="F2:G2"/>
    <mergeCell ref="M2:N2"/>
  </mergeCells>
  <pageMargins left="0.70866141732283472" right="0.70866141732283472" top="0.74803149606299213" bottom="0.74803149606299213" header="0" footer="0"/>
  <pageSetup paperSize="9" scale="65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Analisi Costi Benefici VERDE P.</vt:lpstr>
      <vt:lpstr>STRADE Calcestruzzi e Legno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Lara Giannini</cp:lastModifiedBy>
  <dcterms:created xsi:type="dcterms:W3CDTF">2020-03-20T15:01:55Z</dcterms:created>
  <dcterms:modified xsi:type="dcterms:W3CDTF">2021-12-02T15:58:14Z</dcterms:modified>
</cp:coreProperties>
</file>